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311"/>
  <workbookPr showInkAnnotation="0" autoCompressPictures="0"/>
  <mc:AlternateContent xmlns:mc="http://schemas.openxmlformats.org/markup-compatibility/2006">
    <mc:Choice Requires="x15">
      <x15ac:absPath xmlns:x15ac="http://schemas.microsoft.com/office/spreadsheetml/2010/11/ac" url="/Users/RobertGabriel/Documents/Vainglory/"/>
    </mc:Choice>
  </mc:AlternateContent>
  <workbookProtection workbookPassword="FEC5" lockStructure="1"/>
  <bookViews>
    <workbookView xWindow="8280" yWindow="460" windowWidth="32960" windowHeight="26060"/>
  </bookViews>
  <sheets>
    <sheet name="Calculator" sheetId="1" r:id="rId1"/>
    <sheet name="Item" sheetId="3" r:id="rId2"/>
    <sheet name="Special Items" sheetId="2" r:id="rId3"/>
    <sheet name="Heros Stats (EDIT)" sheetId="4" r:id="rId4"/>
    <sheet name="Heros Special X" sheetId="13" state="hidden" r:id="rId5"/>
    <sheet name="Heros Stats Yours" sheetId="7" state="hidden" r:id="rId6"/>
    <sheet name="Heros Stats Enemy" sheetId="8" state="hidden" r:id="rId7"/>
    <sheet name="Heros Specials" sheetId="5" state="hidden" r:id="rId8"/>
    <sheet name="Heros SpecialEM" sheetId="15" state="hidden" r:id="rId9"/>
    <sheet name="Creep Stats" sheetId="16" state="hidden" r:id="rId10"/>
    <sheet name="Scout Traps" sheetId="18" state="hidden" r:id="rId11"/>
    <sheet name="HeroricPerk" sheetId="19" state="hidden" r:id="rId12"/>
    <sheet name="Drop Down" sheetId="12" state="hidden" r:id="rId13"/>
    <sheet name="Turrets" sheetId="20" state="hidden" r:id="rId14"/>
    <sheet name="Hero Graph" sheetId="21" state="hidden" r:id="rId15"/>
    <sheet name="Sheet3" sheetId="22" state="hidden" r:id="rId16"/>
  </sheets>
  <definedNames>
    <definedName name="_xlnm._FilterDatabase" localSheetId="12" hidden="1">'Drop Down'!$G$1:$H$36</definedName>
    <definedName name="_xlnm._FilterDatabase" localSheetId="1" hidden="1">Item!$B$1:$W$62</definedName>
    <definedName name="_xlnm._FilterDatabase" localSheetId="15" hidden="1">Sheet3!$A$4:$F$364</definedName>
    <definedName name="A_DD">'Drop Down'!$E$1:$E$5</definedName>
    <definedName name="ABC">'Drop Down'!$F$1:$F$3</definedName>
    <definedName name="Hero">'Drop Down'!$C$1:$C$18</definedName>
    <definedName name="INF">'Drop Down'!$A$59:$A$61</definedName>
    <definedName name="Item">#REF!</definedName>
    <definedName name="ItemDD">'Drop Down'!$A$1:$A$60</definedName>
    <definedName name="lvl">'Drop Down'!$D$1:$D$13</definedName>
    <definedName name="Stat">Sheet3!$I$5:$I$24</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42" i="1" l="1"/>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L42" i="1"/>
  <c r="Q7" i="1"/>
  <c r="Q13" i="1"/>
  <c r="Q14" i="1"/>
  <c r="Q16" i="1"/>
  <c r="P42" i="1"/>
  <c r="A2"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N3" i="1"/>
  <c r="N7" i="1"/>
  <c r="N13" i="1"/>
  <c r="N14" i="1"/>
  <c r="N16" i="1"/>
  <c r="T42" i="1"/>
  <c r="B36" i="2"/>
  <c r="B41" i="2"/>
  <c r="B37" i="2"/>
  <c r="B38" i="2"/>
  <c r="B39" i="2"/>
  <c r="B40" i="2"/>
  <c r="A2"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W19" i="1"/>
  <c r="V19" i="1"/>
  <c r="U19" i="1"/>
  <c r="T19" i="1"/>
  <c r="S19" i="1"/>
  <c r="R19" i="1"/>
  <c r="Q19" i="1"/>
  <c r="P19" i="1"/>
  <c r="O19" i="1"/>
  <c r="N19" i="1"/>
  <c r="M19" i="1"/>
  <c r="L19" i="1"/>
  <c r="K19" i="1"/>
  <c r="J19" i="1"/>
  <c r="I19" i="1"/>
  <c r="H19" i="1"/>
  <c r="G19" i="1"/>
  <c r="F19" i="1"/>
  <c r="W3" i="1"/>
  <c r="V3" i="1"/>
  <c r="U3" i="1"/>
  <c r="T3" i="1"/>
  <c r="S3" i="1"/>
  <c r="R3" i="1"/>
  <c r="Q3" i="1"/>
  <c r="P3" i="1"/>
  <c r="O3" i="1"/>
  <c r="M3" i="1"/>
  <c r="L3" i="1"/>
  <c r="K3" i="1"/>
  <c r="J3" i="1"/>
  <c r="I3" i="1"/>
  <c r="H3" i="1"/>
  <c r="G3" i="1"/>
  <c r="F3" i="1"/>
  <c r="A6" i="22"/>
  <c r="A7" i="22"/>
  <c r="A8" i="22"/>
  <c r="A9" i="22"/>
  <c r="A10" i="22"/>
  <c r="A11" i="22"/>
  <c r="A12"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161" i="22"/>
  <c r="A162" i="22"/>
  <c r="A163" i="22"/>
  <c r="A164" i="22"/>
  <c r="A165" i="22"/>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281" i="22"/>
  <c r="A282" i="22"/>
  <c r="A283" i="22"/>
  <c r="A284" i="22"/>
  <c r="A285" i="22"/>
  <c r="A286" i="22"/>
  <c r="A287" i="22"/>
  <c r="A288" i="22"/>
  <c r="A289" i="22"/>
  <c r="A290" i="22"/>
  <c r="A291" i="22"/>
  <c r="A292" i="22"/>
  <c r="A293" i="22"/>
  <c r="A294"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352" i="22"/>
  <c r="A353" i="22"/>
  <c r="A354" i="22"/>
  <c r="A355" i="22"/>
  <c r="A356" i="22"/>
  <c r="A357" i="22"/>
  <c r="A358" i="22"/>
  <c r="A359" i="22"/>
  <c r="A360" i="22"/>
  <c r="A361" i="22"/>
  <c r="A362" i="22"/>
  <c r="A363" i="22"/>
  <c r="A364" i="22"/>
  <c r="A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64" i="22"/>
  <c r="F84" i="22"/>
  <c r="F83" i="22"/>
  <c r="F82" i="22"/>
  <c r="F81" i="22"/>
  <c r="F80" i="22"/>
  <c r="F79" i="22"/>
  <c r="F78" i="22"/>
  <c r="F77" i="22"/>
  <c r="F76" i="22"/>
  <c r="F75" i="22"/>
  <c r="F74" i="22"/>
  <c r="F73" i="22"/>
  <c r="F72" i="22"/>
  <c r="F71" i="22"/>
  <c r="F70" i="22"/>
  <c r="F69" i="22"/>
  <c r="F68" i="22"/>
  <c r="F67" i="22"/>
  <c r="F66" i="22"/>
  <c r="F65" i="22"/>
  <c r="F63" i="22"/>
  <c r="F62" i="22"/>
  <c r="F61" i="22"/>
  <c r="F60" i="22"/>
  <c r="F59" i="22"/>
  <c r="F58" i="22"/>
  <c r="F57" i="22"/>
  <c r="F56" i="22"/>
  <c r="F55" i="22"/>
  <c r="F54" i="22"/>
  <c r="F53" i="22"/>
  <c r="F52" i="22"/>
  <c r="F51" i="22"/>
  <c r="F50" i="22"/>
  <c r="E49" i="22"/>
  <c r="F49" i="22"/>
  <c r="E48" i="22"/>
  <c r="F48" i="22"/>
  <c r="E47" i="22"/>
  <c r="F47" i="22"/>
  <c r="F46" i="22"/>
  <c r="E45" i="22"/>
  <c r="F45" i="22"/>
  <c r="F44" i="22"/>
  <c r="F43" i="22"/>
  <c r="F42" i="22"/>
  <c r="F41" i="22"/>
  <c r="F40" i="22"/>
  <c r="F39" i="22"/>
  <c r="F38" i="22"/>
  <c r="F37" i="22"/>
  <c r="F36" i="22"/>
  <c r="F35" i="22"/>
  <c r="F34" i="22"/>
  <c r="F33" i="22"/>
  <c r="F32" i="22"/>
  <c r="F31" i="22"/>
  <c r="F30" i="22"/>
  <c r="F29" i="22"/>
  <c r="F28" i="22"/>
  <c r="F27" i="22"/>
  <c r="F26" i="22"/>
  <c r="F25" i="22"/>
  <c r="F364" i="22"/>
  <c r="F324" i="22"/>
  <c r="F304" i="22"/>
  <c r="F284" i="22"/>
  <c r="F264" i="22"/>
  <c r="F224" i="22"/>
  <c r="F204" i="22"/>
  <c r="F24" i="22"/>
  <c r="F363" i="22"/>
  <c r="F343" i="22"/>
  <c r="F323" i="22"/>
  <c r="F303" i="22"/>
  <c r="F283" i="22"/>
  <c r="F263" i="22"/>
  <c r="F223" i="22"/>
  <c r="F203" i="22"/>
  <c r="F23" i="22"/>
  <c r="F362" i="22"/>
  <c r="F342" i="22"/>
  <c r="F322" i="22"/>
  <c r="F302" i="22"/>
  <c r="F282" i="22"/>
  <c r="F262" i="22"/>
  <c r="F222" i="22"/>
  <c r="F202" i="22"/>
  <c r="F22" i="22"/>
  <c r="F361" i="22"/>
  <c r="F341" i="22"/>
  <c r="F321" i="22"/>
  <c r="F301" i="22"/>
  <c r="F281" i="22"/>
  <c r="F261" i="22"/>
  <c r="F221" i="22"/>
  <c r="F201" i="22"/>
  <c r="F21" i="22"/>
  <c r="F360" i="22"/>
  <c r="F340" i="22"/>
  <c r="F320" i="22"/>
  <c r="F300" i="22"/>
  <c r="F280" i="22"/>
  <c r="F260" i="22"/>
  <c r="F220" i="22"/>
  <c r="F200" i="22"/>
  <c r="F20" i="22"/>
  <c r="F359" i="22"/>
  <c r="F339" i="22"/>
  <c r="F319" i="22"/>
  <c r="F299" i="22"/>
  <c r="F279" i="22"/>
  <c r="F259" i="22"/>
  <c r="F219" i="22"/>
  <c r="F199" i="22"/>
  <c r="F19" i="22"/>
  <c r="F358" i="22"/>
  <c r="F338" i="22"/>
  <c r="F318" i="22"/>
  <c r="F298" i="22"/>
  <c r="F278" i="22"/>
  <c r="F258" i="22"/>
  <c r="F218" i="22"/>
  <c r="F198" i="22"/>
  <c r="F18" i="22"/>
  <c r="F357" i="22"/>
  <c r="F337" i="22"/>
  <c r="F317" i="22"/>
  <c r="F297" i="22"/>
  <c r="F277" i="22"/>
  <c r="F257" i="22"/>
  <c r="F217" i="22"/>
  <c r="F197" i="22"/>
  <c r="F17" i="22"/>
  <c r="F356" i="22"/>
  <c r="F336" i="22"/>
  <c r="F316" i="22"/>
  <c r="F296" i="22"/>
  <c r="F276" i="22"/>
  <c r="F256" i="22"/>
  <c r="F216" i="22"/>
  <c r="F196" i="22"/>
  <c r="F16" i="22"/>
  <c r="F355" i="22"/>
  <c r="F335" i="22"/>
  <c r="F315" i="22"/>
  <c r="F295" i="22"/>
  <c r="F275" i="22"/>
  <c r="F255" i="22"/>
  <c r="F215" i="22"/>
  <c r="F195" i="22"/>
  <c r="F15" i="22"/>
  <c r="F354" i="22"/>
  <c r="F334" i="22"/>
  <c r="F314" i="22"/>
  <c r="F294" i="22"/>
  <c r="F274" i="22"/>
  <c r="F254" i="22"/>
  <c r="F214" i="22"/>
  <c r="F194" i="22"/>
  <c r="F14" i="22"/>
  <c r="F353" i="22"/>
  <c r="F333" i="22"/>
  <c r="F313" i="22"/>
  <c r="F293" i="22"/>
  <c r="F273" i="22"/>
  <c r="F253" i="22"/>
  <c r="F213" i="22"/>
  <c r="F193" i="22"/>
  <c r="F13" i="22"/>
  <c r="F352" i="22"/>
  <c r="F332" i="22"/>
  <c r="F312" i="22"/>
  <c r="F292" i="22"/>
  <c r="F272" i="22"/>
  <c r="F252" i="22"/>
  <c r="F212" i="22"/>
  <c r="F192" i="22"/>
  <c r="F12" i="22"/>
  <c r="F351" i="22"/>
  <c r="F331" i="22"/>
  <c r="F311" i="22"/>
  <c r="F291" i="22"/>
  <c r="F271" i="22"/>
  <c r="F251" i="22"/>
  <c r="F211" i="22"/>
  <c r="F191" i="22"/>
  <c r="F11" i="22"/>
  <c r="F350" i="22"/>
  <c r="F330" i="22"/>
  <c r="F310" i="22"/>
  <c r="F290" i="22"/>
  <c r="F270" i="22"/>
  <c r="F250" i="22"/>
  <c r="F210" i="22"/>
  <c r="F190" i="22"/>
  <c r="F10" i="22"/>
  <c r="F349" i="22"/>
  <c r="F329" i="22"/>
  <c r="F309" i="22"/>
  <c r="F289" i="22"/>
  <c r="F269" i="22"/>
  <c r="F249" i="22"/>
  <c r="F209" i="22"/>
  <c r="F189" i="22"/>
  <c r="F9" i="22"/>
  <c r="F348" i="22"/>
  <c r="F328" i="22"/>
  <c r="F308" i="22"/>
  <c r="D288" i="22"/>
  <c r="F288" i="22"/>
  <c r="D268" i="22"/>
  <c r="F268" i="22"/>
  <c r="D248" i="22"/>
  <c r="F248" i="22"/>
  <c r="F208" i="22"/>
  <c r="F188" i="22"/>
  <c r="F8" i="22"/>
  <c r="F347" i="22"/>
  <c r="F327" i="22"/>
  <c r="F307" i="22"/>
  <c r="F287" i="22"/>
  <c r="F267" i="22"/>
  <c r="E247" i="22"/>
  <c r="F247" i="22"/>
  <c r="F207" i="22"/>
  <c r="F187" i="22"/>
  <c r="F7" i="22"/>
  <c r="F346" i="22"/>
  <c r="F326" i="22"/>
  <c r="F306" i="22"/>
  <c r="D286" i="22"/>
  <c r="F286" i="22"/>
  <c r="D266" i="22"/>
  <c r="F266" i="22"/>
  <c r="D246" i="22"/>
  <c r="F246" i="22"/>
  <c r="F206" i="22"/>
  <c r="F186" i="22"/>
  <c r="F6" i="22"/>
  <c r="F345" i="22"/>
  <c r="F325" i="22"/>
  <c r="F305" i="22"/>
  <c r="F285" i="22"/>
  <c r="F265" i="22"/>
  <c r="F245" i="22"/>
  <c r="F205" i="22"/>
  <c r="F185" i="22"/>
  <c r="F5" i="22"/>
  <c r="C5" i="21"/>
  <c r="D5" i="21"/>
  <c r="E5" i="21"/>
  <c r="F5" i="21"/>
  <c r="G5" i="21"/>
  <c r="H5" i="21"/>
  <c r="I5" i="21"/>
  <c r="J5" i="21"/>
  <c r="K5" i="21"/>
  <c r="L5" i="21"/>
  <c r="M5" i="21"/>
  <c r="N5" i="21"/>
  <c r="O5" i="21"/>
  <c r="P5" i="21"/>
  <c r="Q5" i="21"/>
  <c r="R5" i="21"/>
  <c r="S5" i="21"/>
  <c r="T5" i="21"/>
  <c r="U5" i="21"/>
  <c r="V5" i="21"/>
  <c r="C8" i="21"/>
  <c r="D8" i="21"/>
  <c r="E8" i="21"/>
  <c r="F8" i="21"/>
  <c r="G8" i="21"/>
  <c r="H8" i="21"/>
  <c r="I8" i="21"/>
  <c r="J8" i="21"/>
  <c r="K8" i="21"/>
  <c r="L8" i="21"/>
  <c r="M8" i="21"/>
  <c r="N8" i="21"/>
  <c r="O8" i="21"/>
  <c r="P8" i="21"/>
  <c r="Q8" i="21"/>
  <c r="R8" i="21"/>
  <c r="S8" i="21"/>
  <c r="T8" i="21"/>
  <c r="U8" i="21"/>
  <c r="V8" i="21"/>
  <c r="V56" i="21"/>
  <c r="U56" i="21"/>
  <c r="T56" i="21"/>
  <c r="S56" i="21"/>
  <c r="R56" i="21"/>
  <c r="Q56" i="21"/>
  <c r="P56" i="21"/>
  <c r="O56" i="21"/>
  <c r="N56" i="21"/>
  <c r="M56" i="21"/>
  <c r="L56" i="21"/>
  <c r="K56" i="21"/>
  <c r="J56" i="21"/>
  <c r="I56" i="21"/>
  <c r="H56" i="21"/>
  <c r="G56" i="21"/>
  <c r="F56" i="21"/>
  <c r="E56" i="21"/>
  <c r="D56" i="21"/>
  <c r="C56" i="21"/>
  <c r="V53" i="21"/>
  <c r="U53" i="21"/>
  <c r="T53" i="21"/>
  <c r="S53" i="21"/>
  <c r="R53" i="21"/>
  <c r="Q53" i="21"/>
  <c r="P53" i="21"/>
  <c r="O53" i="21"/>
  <c r="N53" i="21"/>
  <c r="M53" i="21"/>
  <c r="L53" i="21"/>
  <c r="K53" i="21"/>
  <c r="J53" i="21"/>
  <c r="I53" i="21"/>
  <c r="H53" i="21"/>
  <c r="G53" i="21"/>
  <c r="F53" i="21"/>
  <c r="E53" i="21"/>
  <c r="D53" i="21"/>
  <c r="C53" i="21"/>
  <c r="V50" i="21"/>
  <c r="U50" i="21"/>
  <c r="T50" i="21"/>
  <c r="S50" i="21"/>
  <c r="R50" i="21"/>
  <c r="Q50" i="21"/>
  <c r="P50" i="21"/>
  <c r="O50" i="21"/>
  <c r="N50" i="21"/>
  <c r="M50" i="21"/>
  <c r="L50" i="21"/>
  <c r="K50" i="21"/>
  <c r="J50" i="21"/>
  <c r="I50" i="21"/>
  <c r="H50" i="21"/>
  <c r="G50" i="21"/>
  <c r="F50" i="21"/>
  <c r="E50" i="21"/>
  <c r="D50" i="21"/>
  <c r="C50" i="21"/>
  <c r="F45" i="21"/>
  <c r="D45" i="21"/>
  <c r="V47" i="21"/>
  <c r="U47" i="21"/>
  <c r="T47" i="21"/>
  <c r="S47" i="21"/>
  <c r="R47" i="21"/>
  <c r="Q47" i="21"/>
  <c r="P47" i="21"/>
  <c r="O47" i="21"/>
  <c r="N47" i="21"/>
  <c r="M47" i="21"/>
  <c r="L47" i="21"/>
  <c r="K47" i="21"/>
  <c r="J47" i="21"/>
  <c r="I47" i="21"/>
  <c r="H47" i="21"/>
  <c r="G47" i="21"/>
  <c r="F47" i="21"/>
  <c r="E47" i="21"/>
  <c r="D47" i="21"/>
  <c r="C47" i="21"/>
  <c r="F42" i="21"/>
  <c r="D42" i="21"/>
  <c r="V44" i="21"/>
  <c r="U44" i="21"/>
  <c r="T44" i="21"/>
  <c r="S44" i="21"/>
  <c r="R44" i="21"/>
  <c r="Q44" i="21"/>
  <c r="P44" i="21"/>
  <c r="O44" i="21"/>
  <c r="N44" i="21"/>
  <c r="M44" i="21"/>
  <c r="L44" i="21"/>
  <c r="K44" i="21"/>
  <c r="J44" i="21"/>
  <c r="I44" i="21"/>
  <c r="H44" i="21"/>
  <c r="G44" i="21"/>
  <c r="F44" i="21"/>
  <c r="E44" i="21"/>
  <c r="D44" i="21"/>
  <c r="C44" i="21"/>
  <c r="F39" i="21"/>
  <c r="E40" i="21"/>
  <c r="D39" i="21"/>
  <c r="V41" i="21"/>
  <c r="U41" i="21"/>
  <c r="T41" i="21"/>
  <c r="S41" i="21"/>
  <c r="R41" i="21"/>
  <c r="Q41" i="21"/>
  <c r="P41" i="21"/>
  <c r="O41" i="21"/>
  <c r="N41" i="21"/>
  <c r="M41" i="21"/>
  <c r="L41" i="21"/>
  <c r="K41" i="21"/>
  <c r="J41" i="21"/>
  <c r="I41" i="21"/>
  <c r="H41" i="21"/>
  <c r="G41" i="21"/>
  <c r="F41" i="21"/>
  <c r="E41" i="21"/>
  <c r="D41" i="21"/>
  <c r="C41" i="21"/>
  <c r="V38" i="21"/>
  <c r="U38" i="21"/>
  <c r="T38" i="21"/>
  <c r="S38" i="21"/>
  <c r="R38" i="21"/>
  <c r="Q38" i="21"/>
  <c r="P38" i="21"/>
  <c r="O38" i="21"/>
  <c r="N38" i="21"/>
  <c r="M38" i="21"/>
  <c r="L38" i="21"/>
  <c r="K38" i="21"/>
  <c r="J38" i="21"/>
  <c r="I38" i="21"/>
  <c r="H38" i="21"/>
  <c r="G38" i="21"/>
  <c r="F38" i="21"/>
  <c r="E38" i="21"/>
  <c r="D38" i="21"/>
  <c r="C38" i="21"/>
  <c r="V35" i="21"/>
  <c r="U35" i="21"/>
  <c r="T35" i="21"/>
  <c r="S35" i="21"/>
  <c r="R35" i="21"/>
  <c r="Q35" i="21"/>
  <c r="P35" i="21"/>
  <c r="O35" i="21"/>
  <c r="N35" i="21"/>
  <c r="M35" i="21"/>
  <c r="L35" i="21"/>
  <c r="K35" i="21"/>
  <c r="J35" i="21"/>
  <c r="I35" i="21"/>
  <c r="H35" i="21"/>
  <c r="G35" i="21"/>
  <c r="F35" i="21"/>
  <c r="E35" i="21"/>
  <c r="D35" i="21"/>
  <c r="C35" i="21"/>
  <c r="V32" i="21"/>
  <c r="U32" i="21"/>
  <c r="T32" i="21"/>
  <c r="S32" i="21"/>
  <c r="R32" i="21"/>
  <c r="Q32" i="21"/>
  <c r="P32" i="21"/>
  <c r="O32" i="21"/>
  <c r="N32" i="21"/>
  <c r="M32" i="21"/>
  <c r="L32" i="21"/>
  <c r="K32" i="21"/>
  <c r="J32" i="21"/>
  <c r="I32" i="21"/>
  <c r="H32" i="21"/>
  <c r="G32" i="21"/>
  <c r="F32" i="21"/>
  <c r="E32" i="21"/>
  <c r="D32" i="21"/>
  <c r="C32" i="21"/>
  <c r="V29" i="21"/>
  <c r="U29" i="21"/>
  <c r="T29" i="21"/>
  <c r="S29" i="21"/>
  <c r="R29" i="21"/>
  <c r="Q29" i="21"/>
  <c r="P29" i="21"/>
  <c r="O29" i="21"/>
  <c r="N29" i="21"/>
  <c r="M29" i="21"/>
  <c r="L29" i="21"/>
  <c r="K29" i="21"/>
  <c r="J29" i="21"/>
  <c r="I29" i="21"/>
  <c r="H29" i="21"/>
  <c r="G29" i="21"/>
  <c r="F29" i="21"/>
  <c r="E29" i="21"/>
  <c r="D29" i="21"/>
  <c r="C29" i="21"/>
  <c r="V26" i="21"/>
  <c r="U26" i="21"/>
  <c r="T26" i="21"/>
  <c r="S26" i="21"/>
  <c r="R26" i="21"/>
  <c r="Q26" i="21"/>
  <c r="P26" i="21"/>
  <c r="O26" i="21"/>
  <c r="N26" i="21"/>
  <c r="M26" i="21"/>
  <c r="L26" i="21"/>
  <c r="K26" i="21"/>
  <c r="J26" i="21"/>
  <c r="I26" i="21"/>
  <c r="H26" i="21"/>
  <c r="G26" i="21"/>
  <c r="F26" i="21"/>
  <c r="E26" i="21"/>
  <c r="D26" i="21"/>
  <c r="C26" i="21"/>
  <c r="V23" i="21"/>
  <c r="U23" i="21"/>
  <c r="T23" i="21"/>
  <c r="S23" i="21"/>
  <c r="R23" i="21"/>
  <c r="Q23" i="21"/>
  <c r="P23" i="21"/>
  <c r="O23" i="21"/>
  <c r="N23" i="21"/>
  <c r="M23" i="21"/>
  <c r="L23" i="21"/>
  <c r="K23" i="21"/>
  <c r="J23" i="21"/>
  <c r="I23" i="21"/>
  <c r="H23" i="21"/>
  <c r="G23" i="21"/>
  <c r="F23" i="21"/>
  <c r="E23" i="21"/>
  <c r="D23" i="21"/>
  <c r="C23" i="21"/>
  <c r="V20" i="21"/>
  <c r="U20" i="21"/>
  <c r="T20" i="21"/>
  <c r="S20" i="21"/>
  <c r="R20" i="21"/>
  <c r="Q20" i="21"/>
  <c r="P20" i="21"/>
  <c r="O20" i="21"/>
  <c r="N20" i="21"/>
  <c r="M20" i="21"/>
  <c r="L20" i="21"/>
  <c r="K20" i="21"/>
  <c r="J20" i="21"/>
  <c r="I20" i="21"/>
  <c r="H20" i="21"/>
  <c r="G20" i="21"/>
  <c r="F20" i="21"/>
  <c r="E20" i="21"/>
  <c r="D20" i="21"/>
  <c r="C20" i="21"/>
  <c r="V17" i="21"/>
  <c r="U17" i="21"/>
  <c r="T17" i="21"/>
  <c r="S17" i="21"/>
  <c r="R17" i="21"/>
  <c r="Q17" i="21"/>
  <c r="P17" i="21"/>
  <c r="O17" i="21"/>
  <c r="N17" i="21"/>
  <c r="M17" i="21"/>
  <c r="L17" i="21"/>
  <c r="K17" i="21"/>
  <c r="J17" i="21"/>
  <c r="I17" i="21"/>
  <c r="H17" i="21"/>
  <c r="G17" i="21"/>
  <c r="F17" i="21"/>
  <c r="E17" i="21"/>
  <c r="D17" i="21"/>
  <c r="C17" i="21"/>
  <c r="V14" i="21"/>
  <c r="U14" i="21"/>
  <c r="T14" i="21"/>
  <c r="S14" i="21"/>
  <c r="R14" i="21"/>
  <c r="Q14" i="21"/>
  <c r="P14" i="21"/>
  <c r="O14" i="21"/>
  <c r="N14" i="21"/>
  <c r="M14" i="21"/>
  <c r="L14" i="21"/>
  <c r="K14" i="21"/>
  <c r="J14" i="21"/>
  <c r="I14" i="21"/>
  <c r="H14" i="21"/>
  <c r="G14" i="21"/>
  <c r="F14" i="21"/>
  <c r="E14" i="21"/>
  <c r="D14" i="21"/>
  <c r="C14" i="21"/>
  <c r="G10" i="21"/>
  <c r="F10" i="21"/>
  <c r="E10" i="21"/>
  <c r="C10" i="21"/>
  <c r="V11" i="21"/>
  <c r="U11" i="21"/>
  <c r="T11" i="21"/>
  <c r="S11" i="21"/>
  <c r="R11" i="21"/>
  <c r="Q11" i="21"/>
  <c r="P11" i="21"/>
  <c r="O11" i="21"/>
  <c r="N11" i="21"/>
  <c r="M11" i="21"/>
  <c r="L11" i="21"/>
  <c r="K11" i="21"/>
  <c r="J11" i="21"/>
  <c r="I11" i="21"/>
  <c r="H11" i="21"/>
  <c r="G11" i="21"/>
  <c r="F11" i="21"/>
  <c r="E11" i="21"/>
  <c r="D11" i="21"/>
  <c r="C11" i="21"/>
  <c r="F4" i="20"/>
  <c r="E5" i="20"/>
  <c r="F3" i="20"/>
  <c r="E3" i="20"/>
  <c r="D5" i="20"/>
  <c r="D4" i="20"/>
  <c r="D2" i="20"/>
  <c r="C4" i="20"/>
  <c r="C5" i="20"/>
  <c r="C3" i="20"/>
  <c r="G5" i="20"/>
  <c r="G4" i="20"/>
  <c r="G3" i="20"/>
  <c r="G2" i="20"/>
  <c r="D194" i="8"/>
  <c r="E194" i="8"/>
  <c r="F194" i="8"/>
  <c r="G194" i="8"/>
  <c r="H194" i="8"/>
  <c r="I194" i="8"/>
  <c r="J194" i="8"/>
  <c r="K194" i="8"/>
  <c r="L194" i="8"/>
  <c r="M194" i="8"/>
  <c r="N194" i="8"/>
  <c r="O194" i="8"/>
  <c r="P194" i="8"/>
  <c r="Q194" i="8"/>
  <c r="R194" i="8"/>
  <c r="S194" i="8"/>
  <c r="T194" i="8"/>
  <c r="U194" i="8"/>
  <c r="V194" i="8"/>
  <c r="W194" i="8"/>
  <c r="D195" i="8"/>
  <c r="E195" i="8"/>
  <c r="F195" i="8"/>
  <c r="G195" i="8"/>
  <c r="H195" i="8"/>
  <c r="I195" i="8"/>
  <c r="J195" i="8"/>
  <c r="K195" i="8"/>
  <c r="L195" i="8"/>
  <c r="M195" i="8"/>
  <c r="N195" i="8"/>
  <c r="O195" i="8"/>
  <c r="P195" i="8"/>
  <c r="Q195" i="8"/>
  <c r="R195" i="8"/>
  <c r="S195" i="8"/>
  <c r="T195" i="8"/>
  <c r="U195" i="8"/>
  <c r="V195" i="8"/>
  <c r="W195" i="8"/>
  <c r="D196" i="8"/>
  <c r="E196" i="8"/>
  <c r="F196" i="8"/>
  <c r="G196" i="8"/>
  <c r="H196" i="8"/>
  <c r="I196" i="8"/>
  <c r="J196" i="8"/>
  <c r="K196" i="8"/>
  <c r="L196" i="8"/>
  <c r="M196" i="8"/>
  <c r="N196" i="8"/>
  <c r="O196" i="8"/>
  <c r="P196" i="8"/>
  <c r="Q196" i="8"/>
  <c r="R196" i="8"/>
  <c r="S196" i="8"/>
  <c r="T196" i="8"/>
  <c r="U196" i="8"/>
  <c r="V196" i="8"/>
  <c r="W196" i="8"/>
  <c r="D197" i="8"/>
  <c r="E197" i="8"/>
  <c r="F197" i="8"/>
  <c r="G197" i="8"/>
  <c r="H197" i="8"/>
  <c r="I197" i="8"/>
  <c r="J197" i="8"/>
  <c r="K197" i="8"/>
  <c r="L197" i="8"/>
  <c r="M197" i="8"/>
  <c r="N197" i="8"/>
  <c r="O197" i="8"/>
  <c r="P197" i="8"/>
  <c r="Q197" i="8"/>
  <c r="R197" i="8"/>
  <c r="S197" i="8"/>
  <c r="T197" i="8"/>
  <c r="U197" i="8"/>
  <c r="V197" i="8"/>
  <c r="W197" i="8"/>
  <c r="D198" i="8"/>
  <c r="E198" i="8"/>
  <c r="F198" i="8"/>
  <c r="G198" i="8"/>
  <c r="H198" i="8"/>
  <c r="I198" i="8"/>
  <c r="J198" i="8"/>
  <c r="K198" i="8"/>
  <c r="L198" i="8"/>
  <c r="M198" i="8"/>
  <c r="N198" i="8"/>
  <c r="O198" i="8"/>
  <c r="P198" i="8"/>
  <c r="Q198" i="8"/>
  <c r="R198" i="8"/>
  <c r="S198" i="8"/>
  <c r="T198" i="8"/>
  <c r="U198" i="8"/>
  <c r="V198" i="8"/>
  <c r="W198" i="8"/>
  <c r="D199" i="8"/>
  <c r="E199" i="8"/>
  <c r="F199" i="8"/>
  <c r="G199" i="8"/>
  <c r="H199" i="8"/>
  <c r="I199" i="8"/>
  <c r="J199" i="8"/>
  <c r="K199" i="8"/>
  <c r="L199" i="8"/>
  <c r="M199" i="8"/>
  <c r="N199" i="8"/>
  <c r="O199" i="8"/>
  <c r="P199" i="8"/>
  <c r="Q199" i="8"/>
  <c r="R199" i="8"/>
  <c r="S199" i="8"/>
  <c r="T199" i="8"/>
  <c r="U199" i="8"/>
  <c r="V199" i="8"/>
  <c r="W199" i="8"/>
  <c r="D200" i="8"/>
  <c r="E200" i="8"/>
  <c r="F200" i="8"/>
  <c r="G200" i="8"/>
  <c r="H200" i="8"/>
  <c r="I200" i="8"/>
  <c r="J200" i="8"/>
  <c r="K200" i="8"/>
  <c r="L200" i="8"/>
  <c r="M200" i="8"/>
  <c r="N200" i="8"/>
  <c r="O200" i="8"/>
  <c r="P200" i="8"/>
  <c r="Q200" i="8"/>
  <c r="R200" i="8"/>
  <c r="S200" i="8"/>
  <c r="T200" i="8"/>
  <c r="U200" i="8"/>
  <c r="V200" i="8"/>
  <c r="W200" i="8"/>
  <c r="D201" i="8"/>
  <c r="E201" i="8"/>
  <c r="F201" i="8"/>
  <c r="G201" i="8"/>
  <c r="H201" i="8"/>
  <c r="I201" i="8"/>
  <c r="J201" i="8"/>
  <c r="K201" i="8"/>
  <c r="L201" i="8"/>
  <c r="M201" i="8"/>
  <c r="N201" i="8"/>
  <c r="O201" i="8"/>
  <c r="P201" i="8"/>
  <c r="Q201" i="8"/>
  <c r="R201" i="8"/>
  <c r="S201" i="8"/>
  <c r="T201" i="8"/>
  <c r="U201" i="8"/>
  <c r="V201" i="8"/>
  <c r="W201" i="8"/>
  <c r="D202" i="8"/>
  <c r="E202" i="8"/>
  <c r="F202" i="8"/>
  <c r="G202" i="8"/>
  <c r="H202" i="8"/>
  <c r="I202" i="8"/>
  <c r="J202" i="8"/>
  <c r="K202" i="8"/>
  <c r="L202" i="8"/>
  <c r="M202" i="8"/>
  <c r="N202" i="8"/>
  <c r="O202" i="8"/>
  <c r="P202" i="8"/>
  <c r="Q202" i="8"/>
  <c r="R202" i="8"/>
  <c r="S202" i="8"/>
  <c r="T202" i="8"/>
  <c r="U202" i="8"/>
  <c r="V202" i="8"/>
  <c r="W202" i="8"/>
  <c r="D203" i="8"/>
  <c r="E203" i="8"/>
  <c r="F203" i="8"/>
  <c r="G203" i="8"/>
  <c r="H203" i="8"/>
  <c r="I203" i="8"/>
  <c r="J203" i="8"/>
  <c r="K203" i="8"/>
  <c r="L203" i="8"/>
  <c r="M203" i="8"/>
  <c r="N203" i="8"/>
  <c r="O203" i="8"/>
  <c r="P203" i="8"/>
  <c r="Q203" i="8"/>
  <c r="R203" i="8"/>
  <c r="S203" i="8"/>
  <c r="T203" i="8"/>
  <c r="U203" i="8"/>
  <c r="V203" i="8"/>
  <c r="W203" i="8"/>
  <c r="D204" i="8"/>
  <c r="E204" i="8"/>
  <c r="F204" i="8"/>
  <c r="G204" i="8"/>
  <c r="H204" i="8"/>
  <c r="I204" i="8"/>
  <c r="J204" i="8"/>
  <c r="K204" i="8"/>
  <c r="L204" i="8"/>
  <c r="M204" i="8"/>
  <c r="N204" i="8"/>
  <c r="O204" i="8"/>
  <c r="P204" i="8"/>
  <c r="Q204" i="8"/>
  <c r="R204" i="8"/>
  <c r="S204" i="8"/>
  <c r="T204" i="8"/>
  <c r="U204" i="8"/>
  <c r="V204" i="8"/>
  <c r="W204" i="8"/>
  <c r="D205" i="8"/>
  <c r="E205" i="8"/>
  <c r="F205" i="8"/>
  <c r="G205" i="8"/>
  <c r="H205" i="8"/>
  <c r="I205" i="8"/>
  <c r="J205" i="8"/>
  <c r="K205" i="8"/>
  <c r="L205" i="8"/>
  <c r="M205" i="8"/>
  <c r="N205" i="8"/>
  <c r="O205" i="8"/>
  <c r="P205" i="8"/>
  <c r="Q205" i="8"/>
  <c r="R205" i="8"/>
  <c r="S205" i="8"/>
  <c r="T205" i="8"/>
  <c r="U205" i="8"/>
  <c r="V205" i="8"/>
  <c r="W205" i="8"/>
  <c r="D206" i="8"/>
  <c r="E206" i="8"/>
  <c r="F206" i="8"/>
  <c r="G206" i="8"/>
  <c r="H206" i="8"/>
  <c r="I206" i="8"/>
  <c r="J206" i="8"/>
  <c r="K206" i="8"/>
  <c r="L206" i="8"/>
  <c r="M206" i="8"/>
  <c r="N206" i="8"/>
  <c r="O206" i="8"/>
  <c r="P206" i="8"/>
  <c r="Q206" i="8"/>
  <c r="R206" i="8"/>
  <c r="S206" i="8"/>
  <c r="T206" i="8"/>
  <c r="U206" i="8"/>
  <c r="V206" i="8"/>
  <c r="W206" i="8"/>
  <c r="D207" i="8"/>
  <c r="E207" i="8"/>
  <c r="F207" i="8"/>
  <c r="G207" i="8"/>
  <c r="H207" i="8"/>
  <c r="I207" i="8"/>
  <c r="J207" i="8"/>
  <c r="K207" i="8"/>
  <c r="L207" i="8"/>
  <c r="M207" i="8"/>
  <c r="N207" i="8"/>
  <c r="O207" i="8"/>
  <c r="P207" i="8"/>
  <c r="Q207" i="8"/>
  <c r="R207" i="8"/>
  <c r="S207" i="8"/>
  <c r="T207" i="8"/>
  <c r="U207" i="8"/>
  <c r="V207" i="8"/>
  <c r="W207" i="8"/>
  <c r="D208" i="8"/>
  <c r="E208" i="8"/>
  <c r="F208" i="8"/>
  <c r="G208" i="8"/>
  <c r="H208" i="8"/>
  <c r="I208" i="8"/>
  <c r="J208" i="8"/>
  <c r="K208" i="8"/>
  <c r="L208" i="8"/>
  <c r="M208" i="8"/>
  <c r="N208" i="8"/>
  <c r="O208" i="8"/>
  <c r="P208" i="8"/>
  <c r="Q208" i="8"/>
  <c r="R208" i="8"/>
  <c r="S208" i="8"/>
  <c r="T208" i="8"/>
  <c r="U208" i="8"/>
  <c r="V208" i="8"/>
  <c r="W208" i="8"/>
  <c r="D209" i="8"/>
  <c r="E209" i="8"/>
  <c r="F209" i="8"/>
  <c r="G209" i="8"/>
  <c r="H209" i="8"/>
  <c r="I209" i="8"/>
  <c r="J209" i="8"/>
  <c r="K209" i="8"/>
  <c r="L209" i="8"/>
  <c r="M209" i="8"/>
  <c r="N209" i="8"/>
  <c r="O209" i="8"/>
  <c r="P209" i="8"/>
  <c r="Q209" i="8"/>
  <c r="R209" i="8"/>
  <c r="S209" i="8"/>
  <c r="T209" i="8"/>
  <c r="U209" i="8"/>
  <c r="V209" i="8"/>
  <c r="W209" i="8"/>
  <c r="D210" i="8"/>
  <c r="E210" i="8"/>
  <c r="F210" i="8"/>
  <c r="G210" i="8"/>
  <c r="H210" i="8"/>
  <c r="I210" i="8"/>
  <c r="J210" i="8"/>
  <c r="K210" i="8"/>
  <c r="L210" i="8"/>
  <c r="M210" i="8"/>
  <c r="N210" i="8"/>
  <c r="O210" i="8"/>
  <c r="P210" i="8"/>
  <c r="Q210" i="8"/>
  <c r="R210" i="8"/>
  <c r="S210" i="8"/>
  <c r="T210" i="8"/>
  <c r="U210" i="8"/>
  <c r="V210" i="8"/>
  <c r="W210" i="8"/>
  <c r="D211" i="8"/>
  <c r="E211" i="8"/>
  <c r="F211" i="8"/>
  <c r="G211" i="8"/>
  <c r="H211" i="8"/>
  <c r="I211" i="8"/>
  <c r="J211" i="8"/>
  <c r="K211" i="8"/>
  <c r="L211" i="8"/>
  <c r="M211" i="8"/>
  <c r="N211" i="8"/>
  <c r="O211" i="8"/>
  <c r="P211" i="8"/>
  <c r="Q211" i="8"/>
  <c r="R211" i="8"/>
  <c r="S211" i="8"/>
  <c r="T211" i="8"/>
  <c r="U211" i="8"/>
  <c r="V211" i="8"/>
  <c r="W211" i="8"/>
  <c r="D212" i="8"/>
  <c r="E212" i="8"/>
  <c r="F212" i="8"/>
  <c r="G212" i="8"/>
  <c r="H212" i="8"/>
  <c r="I212" i="8"/>
  <c r="J212" i="8"/>
  <c r="K212" i="8"/>
  <c r="L212" i="8"/>
  <c r="M212" i="8"/>
  <c r="N212" i="8"/>
  <c r="O212" i="8"/>
  <c r="P212" i="8"/>
  <c r="Q212" i="8"/>
  <c r="R212" i="8"/>
  <c r="S212" i="8"/>
  <c r="T212" i="8"/>
  <c r="U212" i="8"/>
  <c r="V212" i="8"/>
  <c r="W212" i="8"/>
  <c r="D213" i="8"/>
  <c r="E213" i="8"/>
  <c r="F213" i="8"/>
  <c r="G213" i="8"/>
  <c r="H213" i="8"/>
  <c r="I213" i="8"/>
  <c r="J213" i="8"/>
  <c r="K213" i="8"/>
  <c r="L213" i="8"/>
  <c r="M213" i="8"/>
  <c r="N213" i="8"/>
  <c r="O213" i="8"/>
  <c r="P213" i="8"/>
  <c r="Q213" i="8"/>
  <c r="R213" i="8"/>
  <c r="S213" i="8"/>
  <c r="T213" i="8"/>
  <c r="U213" i="8"/>
  <c r="V213" i="8"/>
  <c r="W213" i="8"/>
  <c r="D214" i="8"/>
  <c r="E214" i="8"/>
  <c r="F214" i="8"/>
  <c r="G214" i="8"/>
  <c r="H214" i="8"/>
  <c r="I214" i="8"/>
  <c r="J214" i="8"/>
  <c r="K214" i="8"/>
  <c r="L214" i="8"/>
  <c r="M214" i="8"/>
  <c r="N214" i="8"/>
  <c r="O214" i="8"/>
  <c r="P214" i="8"/>
  <c r="Q214" i="8"/>
  <c r="R214" i="8"/>
  <c r="S214" i="8"/>
  <c r="T214" i="8"/>
  <c r="U214" i="8"/>
  <c r="V214" i="8"/>
  <c r="W214" i="8"/>
  <c r="D215" i="8"/>
  <c r="E215" i="8"/>
  <c r="F215" i="8"/>
  <c r="G215" i="8"/>
  <c r="H215" i="8"/>
  <c r="I215" i="8"/>
  <c r="J215" i="8"/>
  <c r="K215" i="8"/>
  <c r="L215" i="8"/>
  <c r="M215" i="8"/>
  <c r="N215" i="8"/>
  <c r="O215" i="8"/>
  <c r="P215" i="8"/>
  <c r="Q215" i="8"/>
  <c r="R215" i="8"/>
  <c r="S215" i="8"/>
  <c r="T215" i="8"/>
  <c r="U215" i="8"/>
  <c r="V215" i="8"/>
  <c r="W215" i="8"/>
  <c r="D216" i="8"/>
  <c r="E216" i="8"/>
  <c r="F216" i="8"/>
  <c r="G216" i="8"/>
  <c r="H216" i="8"/>
  <c r="I216" i="8"/>
  <c r="J216" i="8"/>
  <c r="K216" i="8"/>
  <c r="L216" i="8"/>
  <c r="M216" i="8"/>
  <c r="N216" i="8"/>
  <c r="O216" i="8"/>
  <c r="P216" i="8"/>
  <c r="Q216" i="8"/>
  <c r="R216" i="8"/>
  <c r="S216" i="8"/>
  <c r="T216" i="8"/>
  <c r="U216" i="8"/>
  <c r="V216" i="8"/>
  <c r="W216" i="8"/>
  <c r="D217" i="8"/>
  <c r="E217" i="8"/>
  <c r="F217" i="8"/>
  <c r="G217" i="8"/>
  <c r="H217" i="8"/>
  <c r="I217" i="8"/>
  <c r="J217" i="8"/>
  <c r="K217" i="8"/>
  <c r="L217" i="8"/>
  <c r="M217" i="8"/>
  <c r="N217" i="8"/>
  <c r="O217" i="8"/>
  <c r="P217" i="8"/>
  <c r="Q217" i="8"/>
  <c r="R217" i="8"/>
  <c r="S217" i="8"/>
  <c r="T217" i="8"/>
  <c r="U217" i="8"/>
  <c r="V217" i="8"/>
  <c r="W217" i="8"/>
  <c r="C217" i="8"/>
  <c r="C216" i="8"/>
  <c r="C215" i="8"/>
  <c r="C214" i="8"/>
  <c r="C213" i="8"/>
  <c r="C212" i="8"/>
  <c r="C211" i="8"/>
  <c r="C210" i="8"/>
  <c r="C209" i="8"/>
  <c r="C208" i="8"/>
  <c r="C207" i="8"/>
  <c r="C206" i="8"/>
  <c r="C205" i="8"/>
  <c r="C204" i="8"/>
  <c r="C203" i="8"/>
  <c r="C202" i="8"/>
  <c r="C201" i="8"/>
  <c r="C200" i="8"/>
  <c r="C199" i="8"/>
  <c r="C198" i="8"/>
  <c r="C197" i="8"/>
  <c r="C196" i="8"/>
  <c r="C195" i="8"/>
  <c r="C194" i="8"/>
  <c r="D194" i="7"/>
  <c r="E194" i="7"/>
  <c r="F194" i="7"/>
  <c r="G194" i="7"/>
  <c r="H194" i="7"/>
  <c r="I194" i="7"/>
  <c r="J194" i="7"/>
  <c r="K194" i="7"/>
  <c r="L194" i="7"/>
  <c r="M194" i="7"/>
  <c r="N194" i="7"/>
  <c r="O194" i="7"/>
  <c r="P194" i="7"/>
  <c r="Q194" i="7"/>
  <c r="R194" i="7"/>
  <c r="S194" i="7"/>
  <c r="T194" i="7"/>
  <c r="U194" i="7"/>
  <c r="V194" i="7"/>
  <c r="W194" i="7"/>
  <c r="D195" i="7"/>
  <c r="E195" i="7"/>
  <c r="F195" i="7"/>
  <c r="G195" i="7"/>
  <c r="H195" i="7"/>
  <c r="I195" i="7"/>
  <c r="J195" i="7"/>
  <c r="K195" i="7"/>
  <c r="L195" i="7"/>
  <c r="M195" i="7"/>
  <c r="N195" i="7"/>
  <c r="O195" i="7"/>
  <c r="P195" i="7"/>
  <c r="Q195" i="7"/>
  <c r="R195" i="7"/>
  <c r="S195" i="7"/>
  <c r="T195" i="7"/>
  <c r="U195" i="7"/>
  <c r="V195" i="7"/>
  <c r="W195" i="7"/>
  <c r="D196" i="7"/>
  <c r="E196" i="7"/>
  <c r="F196" i="7"/>
  <c r="G196" i="7"/>
  <c r="H196" i="7"/>
  <c r="I196" i="7"/>
  <c r="J196" i="7"/>
  <c r="K196" i="7"/>
  <c r="L196" i="7"/>
  <c r="M196" i="7"/>
  <c r="N196" i="7"/>
  <c r="O196" i="7"/>
  <c r="P196" i="7"/>
  <c r="Q196" i="7"/>
  <c r="R196" i="7"/>
  <c r="S196" i="7"/>
  <c r="T196" i="7"/>
  <c r="U196" i="7"/>
  <c r="V196" i="7"/>
  <c r="W196" i="7"/>
  <c r="D197" i="7"/>
  <c r="E197" i="7"/>
  <c r="F197" i="7"/>
  <c r="G197" i="7"/>
  <c r="H197" i="7"/>
  <c r="I197" i="7"/>
  <c r="J197" i="7"/>
  <c r="K197" i="7"/>
  <c r="L197" i="7"/>
  <c r="M197" i="7"/>
  <c r="N197" i="7"/>
  <c r="O197" i="7"/>
  <c r="P197" i="7"/>
  <c r="Q197" i="7"/>
  <c r="R197" i="7"/>
  <c r="S197" i="7"/>
  <c r="T197" i="7"/>
  <c r="U197" i="7"/>
  <c r="V197" i="7"/>
  <c r="W197" i="7"/>
  <c r="D198" i="7"/>
  <c r="E198" i="7"/>
  <c r="F198" i="7"/>
  <c r="G198" i="7"/>
  <c r="H198" i="7"/>
  <c r="I198" i="7"/>
  <c r="J198" i="7"/>
  <c r="K198" i="7"/>
  <c r="L198" i="7"/>
  <c r="M198" i="7"/>
  <c r="N198" i="7"/>
  <c r="O198" i="7"/>
  <c r="P198" i="7"/>
  <c r="Q198" i="7"/>
  <c r="R198" i="7"/>
  <c r="S198" i="7"/>
  <c r="T198" i="7"/>
  <c r="U198" i="7"/>
  <c r="V198" i="7"/>
  <c r="W198" i="7"/>
  <c r="D199" i="7"/>
  <c r="E199" i="7"/>
  <c r="F199" i="7"/>
  <c r="G199" i="7"/>
  <c r="H199" i="7"/>
  <c r="I199" i="7"/>
  <c r="J199" i="7"/>
  <c r="K199" i="7"/>
  <c r="L199" i="7"/>
  <c r="M199" i="7"/>
  <c r="N199" i="7"/>
  <c r="O199" i="7"/>
  <c r="P199" i="7"/>
  <c r="Q199" i="7"/>
  <c r="R199" i="7"/>
  <c r="S199" i="7"/>
  <c r="T199" i="7"/>
  <c r="U199" i="7"/>
  <c r="V199" i="7"/>
  <c r="W199" i="7"/>
  <c r="D200" i="7"/>
  <c r="E200" i="7"/>
  <c r="F200" i="7"/>
  <c r="G200" i="7"/>
  <c r="H200" i="7"/>
  <c r="I200" i="7"/>
  <c r="J200" i="7"/>
  <c r="K200" i="7"/>
  <c r="L200" i="7"/>
  <c r="M200" i="7"/>
  <c r="N200" i="7"/>
  <c r="O200" i="7"/>
  <c r="P200" i="7"/>
  <c r="Q200" i="7"/>
  <c r="R200" i="7"/>
  <c r="S200" i="7"/>
  <c r="T200" i="7"/>
  <c r="U200" i="7"/>
  <c r="V200" i="7"/>
  <c r="W200" i="7"/>
  <c r="D201" i="7"/>
  <c r="E201" i="7"/>
  <c r="F201" i="7"/>
  <c r="G201" i="7"/>
  <c r="H201" i="7"/>
  <c r="I201" i="7"/>
  <c r="J201" i="7"/>
  <c r="K201" i="7"/>
  <c r="L201" i="7"/>
  <c r="M201" i="7"/>
  <c r="N201" i="7"/>
  <c r="O201" i="7"/>
  <c r="P201" i="7"/>
  <c r="Q201" i="7"/>
  <c r="R201" i="7"/>
  <c r="S201" i="7"/>
  <c r="T201" i="7"/>
  <c r="U201" i="7"/>
  <c r="V201" i="7"/>
  <c r="W201" i="7"/>
  <c r="D202" i="7"/>
  <c r="E202" i="7"/>
  <c r="F202" i="7"/>
  <c r="G202" i="7"/>
  <c r="H202" i="7"/>
  <c r="I202" i="7"/>
  <c r="J202" i="7"/>
  <c r="K202" i="7"/>
  <c r="L202" i="7"/>
  <c r="M202" i="7"/>
  <c r="N202" i="7"/>
  <c r="O202" i="7"/>
  <c r="P202" i="7"/>
  <c r="Q202" i="7"/>
  <c r="R202" i="7"/>
  <c r="S202" i="7"/>
  <c r="T202" i="7"/>
  <c r="U202" i="7"/>
  <c r="V202" i="7"/>
  <c r="W202" i="7"/>
  <c r="D203" i="7"/>
  <c r="E203" i="7"/>
  <c r="F203" i="7"/>
  <c r="G203" i="7"/>
  <c r="H203" i="7"/>
  <c r="I203" i="7"/>
  <c r="J203" i="7"/>
  <c r="K203" i="7"/>
  <c r="L203" i="7"/>
  <c r="M203" i="7"/>
  <c r="N203" i="7"/>
  <c r="O203" i="7"/>
  <c r="P203" i="7"/>
  <c r="Q203" i="7"/>
  <c r="R203" i="7"/>
  <c r="S203" i="7"/>
  <c r="T203" i="7"/>
  <c r="U203" i="7"/>
  <c r="V203" i="7"/>
  <c r="W203" i="7"/>
  <c r="D204" i="7"/>
  <c r="E204" i="7"/>
  <c r="F204" i="7"/>
  <c r="G204" i="7"/>
  <c r="H204" i="7"/>
  <c r="I204" i="7"/>
  <c r="J204" i="7"/>
  <c r="K204" i="7"/>
  <c r="L204" i="7"/>
  <c r="M204" i="7"/>
  <c r="N204" i="7"/>
  <c r="O204" i="7"/>
  <c r="P204" i="7"/>
  <c r="Q204" i="7"/>
  <c r="R204" i="7"/>
  <c r="S204" i="7"/>
  <c r="T204" i="7"/>
  <c r="U204" i="7"/>
  <c r="V204" i="7"/>
  <c r="W204" i="7"/>
  <c r="D205" i="7"/>
  <c r="E205" i="7"/>
  <c r="F205" i="7"/>
  <c r="G205" i="7"/>
  <c r="H205" i="7"/>
  <c r="I205" i="7"/>
  <c r="J205" i="7"/>
  <c r="K205" i="7"/>
  <c r="L205" i="7"/>
  <c r="M205" i="7"/>
  <c r="N205" i="7"/>
  <c r="O205" i="7"/>
  <c r="P205" i="7"/>
  <c r="Q205" i="7"/>
  <c r="R205" i="7"/>
  <c r="S205" i="7"/>
  <c r="T205" i="7"/>
  <c r="U205" i="7"/>
  <c r="V205" i="7"/>
  <c r="W205" i="7"/>
  <c r="D206" i="7"/>
  <c r="E206" i="7"/>
  <c r="F206" i="7"/>
  <c r="G206" i="7"/>
  <c r="H206" i="7"/>
  <c r="I206" i="7"/>
  <c r="J206" i="7"/>
  <c r="K206" i="7"/>
  <c r="L206" i="7"/>
  <c r="M206" i="7"/>
  <c r="N206" i="7"/>
  <c r="O206" i="7"/>
  <c r="P206" i="7"/>
  <c r="Q206" i="7"/>
  <c r="R206" i="7"/>
  <c r="S206" i="7"/>
  <c r="T206" i="7"/>
  <c r="U206" i="7"/>
  <c r="V206" i="7"/>
  <c r="W206" i="7"/>
  <c r="D207" i="7"/>
  <c r="E207" i="7"/>
  <c r="F207" i="7"/>
  <c r="G207" i="7"/>
  <c r="H207" i="7"/>
  <c r="I207" i="7"/>
  <c r="J207" i="7"/>
  <c r="K207" i="7"/>
  <c r="L207" i="7"/>
  <c r="M207" i="7"/>
  <c r="N207" i="7"/>
  <c r="O207" i="7"/>
  <c r="P207" i="7"/>
  <c r="Q207" i="7"/>
  <c r="R207" i="7"/>
  <c r="S207" i="7"/>
  <c r="T207" i="7"/>
  <c r="U207" i="7"/>
  <c r="V207" i="7"/>
  <c r="W207" i="7"/>
  <c r="D208" i="7"/>
  <c r="E208" i="7"/>
  <c r="F208" i="7"/>
  <c r="G208" i="7"/>
  <c r="H208" i="7"/>
  <c r="I208" i="7"/>
  <c r="J208" i="7"/>
  <c r="K208" i="7"/>
  <c r="L208" i="7"/>
  <c r="M208" i="7"/>
  <c r="N208" i="7"/>
  <c r="O208" i="7"/>
  <c r="P208" i="7"/>
  <c r="Q208" i="7"/>
  <c r="R208" i="7"/>
  <c r="S208" i="7"/>
  <c r="T208" i="7"/>
  <c r="U208" i="7"/>
  <c r="V208" i="7"/>
  <c r="W208" i="7"/>
  <c r="D209" i="7"/>
  <c r="E209" i="7"/>
  <c r="F209" i="7"/>
  <c r="G209" i="7"/>
  <c r="H209" i="7"/>
  <c r="I209" i="7"/>
  <c r="J209" i="7"/>
  <c r="K209" i="7"/>
  <c r="L209" i="7"/>
  <c r="M209" i="7"/>
  <c r="N209" i="7"/>
  <c r="O209" i="7"/>
  <c r="P209" i="7"/>
  <c r="Q209" i="7"/>
  <c r="R209" i="7"/>
  <c r="S209" i="7"/>
  <c r="T209" i="7"/>
  <c r="U209" i="7"/>
  <c r="V209" i="7"/>
  <c r="W209" i="7"/>
  <c r="D210" i="7"/>
  <c r="E210" i="7"/>
  <c r="F210" i="7"/>
  <c r="G210" i="7"/>
  <c r="H210" i="7"/>
  <c r="I210" i="7"/>
  <c r="J210" i="7"/>
  <c r="K210" i="7"/>
  <c r="L210" i="7"/>
  <c r="M210" i="7"/>
  <c r="N210" i="7"/>
  <c r="O210" i="7"/>
  <c r="P210" i="7"/>
  <c r="Q210" i="7"/>
  <c r="R210" i="7"/>
  <c r="S210" i="7"/>
  <c r="T210" i="7"/>
  <c r="U210" i="7"/>
  <c r="V210" i="7"/>
  <c r="W210" i="7"/>
  <c r="D211" i="7"/>
  <c r="E211" i="7"/>
  <c r="F211" i="7"/>
  <c r="G211" i="7"/>
  <c r="H211" i="7"/>
  <c r="I211" i="7"/>
  <c r="J211" i="7"/>
  <c r="K211" i="7"/>
  <c r="L211" i="7"/>
  <c r="M211" i="7"/>
  <c r="N211" i="7"/>
  <c r="O211" i="7"/>
  <c r="P211" i="7"/>
  <c r="Q211" i="7"/>
  <c r="R211" i="7"/>
  <c r="S211" i="7"/>
  <c r="T211" i="7"/>
  <c r="U211" i="7"/>
  <c r="V211" i="7"/>
  <c r="W211" i="7"/>
  <c r="D212" i="7"/>
  <c r="E212" i="7"/>
  <c r="F212" i="7"/>
  <c r="G212" i="7"/>
  <c r="H212" i="7"/>
  <c r="I212" i="7"/>
  <c r="J212" i="7"/>
  <c r="K212" i="7"/>
  <c r="L212" i="7"/>
  <c r="M212" i="7"/>
  <c r="N212" i="7"/>
  <c r="O212" i="7"/>
  <c r="P212" i="7"/>
  <c r="Q212" i="7"/>
  <c r="R212" i="7"/>
  <c r="S212" i="7"/>
  <c r="T212" i="7"/>
  <c r="U212" i="7"/>
  <c r="V212" i="7"/>
  <c r="W212" i="7"/>
  <c r="D213" i="7"/>
  <c r="E213" i="7"/>
  <c r="F213" i="7"/>
  <c r="G213" i="7"/>
  <c r="H213" i="7"/>
  <c r="I213" i="7"/>
  <c r="J213" i="7"/>
  <c r="K213" i="7"/>
  <c r="L213" i="7"/>
  <c r="M213" i="7"/>
  <c r="N213" i="7"/>
  <c r="O213" i="7"/>
  <c r="P213" i="7"/>
  <c r="Q213" i="7"/>
  <c r="R213" i="7"/>
  <c r="S213" i="7"/>
  <c r="T213" i="7"/>
  <c r="U213" i="7"/>
  <c r="V213" i="7"/>
  <c r="W213" i="7"/>
  <c r="D214" i="7"/>
  <c r="E214" i="7"/>
  <c r="F214" i="7"/>
  <c r="G214" i="7"/>
  <c r="H214" i="7"/>
  <c r="I214" i="7"/>
  <c r="J214" i="7"/>
  <c r="K214" i="7"/>
  <c r="L214" i="7"/>
  <c r="M214" i="7"/>
  <c r="N214" i="7"/>
  <c r="O214" i="7"/>
  <c r="P214" i="7"/>
  <c r="Q214" i="7"/>
  <c r="R214" i="7"/>
  <c r="S214" i="7"/>
  <c r="T214" i="7"/>
  <c r="U214" i="7"/>
  <c r="V214" i="7"/>
  <c r="W214" i="7"/>
  <c r="D215" i="7"/>
  <c r="E215" i="7"/>
  <c r="F215" i="7"/>
  <c r="G215" i="7"/>
  <c r="H215" i="7"/>
  <c r="I215" i="7"/>
  <c r="J215" i="7"/>
  <c r="K215" i="7"/>
  <c r="L215" i="7"/>
  <c r="M215" i="7"/>
  <c r="N215" i="7"/>
  <c r="O215" i="7"/>
  <c r="P215" i="7"/>
  <c r="Q215" i="7"/>
  <c r="R215" i="7"/>
  <c r="S215" i="7"/>
  <c r="T215" i="7"/>
  <c r="U215" i="7"/>
  <c r="V215" i="7"/>
  <c r="W215" i="7"/>
  <c r="D216" i="7"/>
  <c r="E216" i="7"/>
  <c r="F216" i="7"/>
  <c r="G216" i="7"/>
  <c r="H216" i="7"/>
  <c r="I216" i="7"/>
  <c r="J216" i="7"/>
  <c r="K216" i="7"/>
  <c r="L216" i="7"/>
  <c r="M216" i="7"/>
  <c r="N216" i="7"/>
  <c r="O216" i="7"/>
  <c r="P216" i="7"/>
  <c r="Q216" i="7"/>
  <c r="R216" i="7"/>
  <c r="S216" i="7"/>
  <c r="T216" i="7"/>
  <c r="U216" i="7"/>
  <c r="V216" i="7"/>
  <c r="W216" i="7"/>
  <c r="D217" i="7"/>
  <c r="E217" i="7"/>
  <c r="F217" i="7"/>
  <c r="G217" i="7"/>
  <c r="H217" i="7"/>
  <c r="I217" i="7"/>
  <c r="J217" i="7"/>
  <c r="K217" i="7"/>
  <c r="L217" i="7"/>
  <c r="M217" i="7"/>
  <c r="N217" i="7"/>
  <c r="O217" i="7"/>
  <c r="P217" i="7"/>
  <c r="Q217" i="7"/>
  <c r="R217" i="7"/>
  <c r="S217" i="7"/>
  <c r="T217" i="7"/>
  <c r="U217" i="7"/>
  <c r="V217" i="7"/>
  <c r="W217" i="7"/>
  <c r="V260" i="4"/>
  <c r="V261" i="4"/>
  <c r="V262" i="4"/>
  <c r="V263" i="4"/>
  <c r="V264" i="4"/>
  <c r="V265" i="4"/>
  <c r="V266" i="4"/>
  <c r="V267" i="4"/>
  <c r="V268" i="4"/>
  <c r="V269" i="4"/>
  <c r="V270" i="4"/>
  <c r="V271" i="4"/>
  <c r="U260" i="4"/>
  <c r="U261" i="4"/>
  <c r="U262" i="4"/>
  <c r="U263" i="4"/>
  <c r="U264" i="4"/>
  <c r="U265" i="4"/>
  <c r="U266" i="4"/>
  <c r="U267" i="4"/>
  <c r="U268" i="4"/>
  <c r="U269" i="4"/>
  <c r="U270" i="4"/>
  <c r="U271" i="4"/>
  <c r="T260" i="4"/>
  <c r="T261" i="4"/>
  <c r="T262" i="4"/>
  <c r="T263" i="4"/>
  <c r="T264" i="4"/>
  <c r="T265" i="4"/>
  <c r="T266" i="4"/>
  <c r="T267" i="4"/>
  <c r="T268" i="4"/>
  <c r="T269" i="4"/>
  <c r="T270" i="4"/>
  <c r="T271" i="4"/>
  <c r="S260" i="4"/>
  <c r="S261" i="4"/>
  <c r="S262" i="4"/>
  <c r="S263" i="4"/>
  <c r="S264" i="4"/>
  <c r="S265" i="4"/>
  <c r="S266" i="4"/>
  <c r="S267" i="4"/>
  <c r="S268" i="4"/>
  <c r="S269" i="4"/>
  <c r="S270" i="4"/>
  <c r="S271" i="4"/>
  <c r="R260" i="4"/>
  <c r="R261" i="4"/>
  <c r="R262" i="4"/>
  <c r="R263" i="4"/>
  <c r="R264" i="4"/>
  <c r="R265" i="4"/>
  <c r="R266" i="4"/>
  <c r="R267" i="4"/>
  <c r="R268" i="4"/>
  <c r="R269" i="4"/>
  <c r="R270" i="4"/>
  <c r="R271" i="4"/>
  <c r="Q260" i="4"/>
  <c r="Q261" i="4"/>
  <c r="Q262" i="4"/>
  <c r="Q263" i="4"/>
  <c r="Q264" i="4"/>
  <c r="Q265" i="4"/>
  <c r="Q266" i="4"/>
  <c r="Q267" i="4"/>
  <c r="Q268" i="4"/>
  <c r="Q269" i="4"/>
  <c r="Q270" i="4"/>
  <c r="Q271" i="4"/>
  <c r="P260" i="4"/>
  <c r="P261" i="4"/>
  <c r="P262" i="4"/>
  <c r="P263" i="4"/>
  <c r="P264" i="4"/>
  <c r="P265" i="4"/>
  <c r="P266" i="4"/>
  <c r="P267" i="4"/>
  <c r="P268" i="4"/>
  <c r="P269" i="4"/>
  <c r="P270" i="4"/>
  <c r="P271" i="4"/>
  <c r="O260" i="4"/>
  <c r="O261" i="4"/>
  <c r="O262" i="4"/>
  <c r="O263" i="4"/>
  <c r="O264" i="4"/>
  <c r="O265" i="4"/>
  <c r="O266" i="4"/>
  <c r="O267" i="4"/>
  <c r="O268" i="4"/>
  <c r="O269" i="4"/>
  <c r="O270" i="4"/>
  <c r="O271" i="4"/>
  <c r="N260" i="4"/>
  <c r="N261" i="4"/>
  <c r="N262" i="4"/>
  <c r="N263" i="4"/>
  <c r="N264" i="4"/>
  <c r="N265" i="4"/>
  <c r="N266" i="4"/>
  <c r="N267" i="4"/>
  <c r="N268" i="4"/>
  <c r="N269" i="4"/>
  <c r="N270" i="4"/>
  <c r="N271" i="4"/>
  <c r="M260" i="4"/>
  <c r="M261" i="4"/>
  <c r="M262" i="4"/>
  <c r="M263" i="4"/>
  <c r="M264" i="4"/>
  <c r="M265" i="4"/>
  <c r="M266" i="4"/>
  <c r="M267" i="4"/>
  <c r="M268" i="4"/>
  <c r="M269" i="4"/>
  <c r="M270" i="4"/>
  <c r="M271" i="4"/>
  <c r="L260" i="4"/>
  <c r="L261" i="4"/>
  <c r="L262" i="4"/>
  <c r="L263" i="4"/>
  <c r="L264" i="4"/>
  <c r="L265" i="4"/>
  <c r="L266" i="4"/>
  <c r="L267" i="4"/>
  <c r="L268" i="4"/>
  <c r="L269" i="4"/>
  <c r="L270" i="4"/>
  <c r="L271" i="4"/>
  <c r="K260" i="4"/>
  <c r="K261" i="4"/>
  <c r="K262" i="4"/>
  <c r="K263" i="4"/>
  <c r="K264" i="4"/>
  <c r="K265" i="4"/>
  <c r="K266" i="4"/>
  <c r="K267" i="4"/>
  <c r="K268" i="4"/>
  <c r="K269" i="4"/>
  <c r="K270" i="4"/>
  <c r="K271" i="4"/>
  <c r="J260" i="4"/>
  <c r="J261" i="4"/>
  <c r="J262" i="4"/>
  <c r="J263" i="4"/>
  <c r="J264" i="4"/>
  <c r="J265" i="4"/>
  <c r="J266" i="4"/>
  <c r="J267" i="4"/>
  <c r="J268" i="4"/>
  <c r="J269" i="4"/>
  <c r="J270" i="4"/>
  <c r="J271" i="4"/>
  <c r="I260" i="4"/>
  <c r="I261" i="4"/>
  <c r="I262" i="4"/>
  <c r="I263" i="4"/>
  <c r="I264" i="4"/>
  <c r="I265" i="4"/>
  <c r="I266" i="4"/>
  <c r="I267" i="4"/>
  <c r="I268" i="4"/>
  <c r="I269" i="4"/>
  <c r="I270" i="4"/>
  <c r="I271" i="4"/>
  <c r="H260" i="4"/>
  <c r="H261" i="4"/>
  <c r="H262" i="4"/>
  <c r="H263" i="4"/>
  <c r="H264" i="4"/>
  <c r="H265" i="4"/>
  <c r="H266" i="4"/>
  <c r="H267" i="4"/>
  <c r="H268" i="4"/>
  <c r="H269" i="4"/>
  <c r="H270" i="4"/>
  <c r="H271" i="4"/>
  <c r="G260" i="4"/>
  <c r="G261" i="4"/>
  <c r="G262" i="4"/>
  <c r="G263" i="4"/>
  <c r="G264" i="4"/>
  <c r="G265" i="4"/>
  <c r="G266" i="4"/>
  <c r="G267" i="4"/>
  <c r="G268" i="4"/>
  <c r="G269" i="4"/>
  <c r="G270" i="4"/>
  <c r="G271" i="4"/>
  <c r="F260" i="4"/>
  <c r="F261" i="4"/>
  <c r="F262" i="4"/>
  <c r="F263" i="4"/>
  <c r="F264" i="4"/>
  <c r="F265" i="4"/>
  <c r="F266" i="4"/>
  <c r="F267" i="4"/>
  <c r="F268" i="4"/>
  <c r="F269" i="4"/>
  <c r="F270" i="4"/>
  <c r="F271" i="4"/>
  <c r="E260" i="4"/>
  <c r="E261" i="4"/>
  <c r="E262" i="4"/>
  <c r="E263" i="4"/>
  <c r="E264" i="4"/>
  <c r="E265" i="4"/>
  <c r="E266" i="4"/>
  <c r="E267" i="4"/>
  <c r="E268" i="4"/>
  <c r="E269" i="4"/>
  <c r="E270" i="4"/>
  <c r="E271" i="4"/>
  <c r="D260" i="4"/>
  <c r="D261" i="4"/>
  <c r="D262" i="4"/>
  <c r="D263" i="4"/>
  <c r="D264" i="4"/>
  <c r="D265" i="4"/>
  <c r="D266" i="4"/>
  <c r="D267" i="4"/>
  <c r="D268" i="4"/>
  <c r="D269" i="4"/>
  <c r="D270" i="4"/>
  <c r="D271" i="4"/>
  <c r="C260" i="4"/>
  <c r="C261" i="4"/>
  <c r="C262" i="4"/>
  <c r="C263" i="4"/>
  <c r="C264" i="4"/>
  <c r="C265" i="4"/>
  <c r="C266" i="4"/>
  <c r="C267" i="4"/>
  <c r="C268" i="4"/>
  <c r="C269" i="4"/>
  <c r="C270" i="4"/>
  <c r="C271" i="4"/>
  <c r="V259" i="4"/>
  <c r="U259" i="4"/>
  <c r="T259" i="4"/>
  <c r="S259" i="4"/>
  <c r="R259" i="4"/>
  <c r="Q259" i="4"/>
  <c r="P259" i="4"/>
  <c r="O259" i="4"/>
  <c r="N259" i="4"/>
  <c r="M259" i="4"/>
  <c r="L259" i="4"/>
  <c r="K259" i="4"/>
  <c r="J259" i="4"/>
  <c r="I259" i="4"/>
  <c r="H259" i="4"/>
  <c r="G259" i="4"/>
  <c r="F259" i="4"/>
  <c r="E259" i="4"/>
  <c r="D259" i="4"/>
  <c r="C259" i="4"/>
  <c r="V245" i="4"/>
  <c r="V246" i="4"/>
  <c r="V247" i="4"/>
  <c r="V248" i="4"/>
  <c r="V249" i="4"/>
  <c r="V250" i="4"/>
  <c r="V251" i="4"/>
  <c r="V252" i="4"/>
  <c r="V253" i="4"/>
  <c r="V254" i="4"/>
  <c r="V255" i="4"/>
  <c r="V256" i="4"/>
  <c r="U245" i="4"/>
  <c r="U246" i="4"/>
  <c r="U247" i="4"/>
  <c r="U248" i="4"/>
  <c r="U249" i="4"/>
  <c r="U250" i="4"/>
  <c r="U251" i="4"/>
  <c r="U252" i="4"/>
  <c r="U253" i="4"/>
  <c r="U254" i="4"/>
  <c r="U255" i="4"/>
  <c r="U256" i="4"/>
  <c r="T245" i="4"/>
  <c r="T246" i="4"/>
  <c r="T247" i="4"/>
  <c r="T248" i="4"/>
  <c r="T249" i="4"/>
  <c r="T250" i="4"/>
  <c r="T251" i="4"/>
  <c r="T252" i="4"/>
  <c r="T253" i="4"/>
  <c r="T254" i="4"/>
  <c r="T255" i="4"/>
  <c r="T256" i="4"/>
  <c r="S245" i="4"/>
  <c r="S246" i="4"/>
  <c r="S247" i="4"/>
  <c r="S248" i="4"/>
  <c r="S249" i="4"/>
  <c r="S250" i="4"/>
  <c r="S251" i="4"/>
  <c r="S252" i="4"/>
  <c r="S253" i="4"/>
  <c r="S254" i="4"/>
  <c r="S255" i="4"/>
  <c r="S256" i="4"/>
  <c r="R245" i="4"/>
  <c r="R246" i="4"/>
  <c r="R247" i="4"/>
  <c r="R248" i="4"/>
  <c r="R249" i="4"/>
  <c r="R250" i="4"/>
  <c r="R251" i="4"/>
  <c r="R252" i="4"/>
  <c r="R253" i="4"/>
  <c r="R254" i="4"/>
  <c r="R255" i="4"/>
  <c r="R256" i="4"/>
  <c r="Q245" i="4"/>
  <c r="Q246" i="4"/>
  <c r="Q247" i="4"/>
  <c r="Q248" i="4"/>
  <c r="Q249" i="4"/>
  <c r="Q250" i="4"/>
  <c r="Q251" i="4"/>
  <c r="Q252" i="4"/>
  <c r="Q253" i="4"/>
  <c r="Q254" i="4"/>
  <c r="Q255" i="4"/>
  <c r="Q256" i="4"/>
  <c r="P245" i="4"/>
  <c r="P246" i="4"/>
  <c r="P247" i="4"/>
  <c r="P248" i="4"/>
  <c r="P249" i="4"/>
  <c r="P250" i="4"/>
  <c r="P251" i="4"/>
  <c r="P252" i="4"/>
  <c r="P253" i="4"/>
  <c r="P254" i="4"/>
  <c r="P255" i="4"/>
  <c r="P256" i="4"/>
  <c r="O245" i="4"/>
  <c r="O246" i="4"/>
  <c r="O247" i="4"/>
  <c r="O248" i="4"/>
  <c r="O249" i="4"/>
  <c r="O250" i="4"/>
  <c r="O251" i="4"/>
  <c r="O252" i="4"/>
  <c r="O253" i="4"/>
  <c r="O254" i="4"/>
  <c r="O255" i="4"/>
  <c r="O256" i="4"/>
  <c r="N245" i="4"/>
  <c r="N246" i="4"/>
  <c r="N247" i="4"/>
  <c r="N248" i="4"/>
  <c r="N249" i="4"/>
  <c r="N250" i="4"/>
  <c r="N251" i="4"/>
  <c r="N252" i="4"/>
  <c r="N253" i="4"/>
  <c r="N254" i="4"/>
  <c r="N255" i="4"/>
  <c r="N256" i="4"/>
  <c r="M245" i="4"/>
  <c r="M246" i="4"/>
  <c r="M247" i="4"/>
  <c r="M248" i="4"/>
  <c r="M249" i="4"/>
  <c r="M250" i="4"/>
  <c r="M251" i="4"/>
  <c r="M252" i="4"/>
  <c r="M253" i="4"/>
  <c r="M254" i="4"/>
  <c r="M255" i="4"/>
  <c r="M256" i="4"/>
  <c r="L245" i="4"/>
  <c r="L246" i="4"/>
  <c r="L247" i="4"/>
  <c r="L248" i="4"/>
  <c r="L249" i="4"/>
  <c r="L250" i="4"/>
  <c r="L251" i="4"/>
  <c r="L252" i="4"/>
  <c r="L253" i="4"/>
  <c r="L254" i="4"/>
  <c r="L255" i="4"/>
  <c r="L256" i="4"/>
  <c r="K245" i="4"/>
  <c r="K246" i="4"/>
  <c r="K247" i="4"/>
  <c r="K248" i="4"/>
  <c r="K249" i="4"/>
  <c r="K250" i="4"/>
  <c r="K251" i="4"/>
  <c r="K252" i="4"/>
  <c r="K253" i="4"/>
  <c r="K254" i="4"/>
  <c r="K255" i="4"/>
  <c r="K256" i="4"/>
  <c r="J245" i="4"/>
  <c r="J246" i="4"/>
  <c r="J247" i="4"/>
  <c r="J248" i="4"/>
  <c r="J249" i="4"/>
  <c r="J250" i="4"/>
  <c r="J251" i="4"/>
  <c r="J252" i="4"/>
  <c r="J253" i="4"/>
  <c r="J254" i="4"/>
  <c r="J255" i="4"/>
  <c r="J256" i="4"/>
  <c r="I245" i="4"/>
  <c r="I246" i="4"/>
  <c r="I247" i="4"/>
  <c r="I248" i="4"/>
  <c r="I249" i="4"/>
  <c r="I250" i="4"/>
  <c r="I251" i="4"/>
  <c r="I252" i="4"/>
  <c r="I253" i="4"/>
  <c r="I254" i="4"/>
  <c r="I255" i="4"/>
  <c r="I256" i="4"/>
  <c r="H245" i="4"/>
  <c r="H246" i="4"/>
  <c r="H247" i="4"/>
  <c r="H248" i="4"/>
  <c r="H249" i="4"/>
  <c r="H250" i="4"/>
  <c r="H251" i="4"/>
  <c r="H252" i="4"/>
  <c r="H253" i="4"/>
  <c r="H254" i="4"/>
  <c r="H255" i="4"/>
  <c r="H256" i="4"/>
  <c r="G245" i="4"/>
  <c r="G246" i="4"/>
  <c r="G247" i="4"/>
  <c r="G248" i="4"/>
  <c r="G249" i="4"/>
  <c r="G250" i="4"/>
  <c r="G251" i="4"/>
  <c r="G252" i="4"/>
  <c r="G253" i="4"/>
  <c r="G254" i="4"/>
  <c r="G255" i="4"/>
  <c r="G256" i="4"/>
  <c r="F245" i="4"/>
  <c r="F246" i="4"/>
  <c r="F247" i="4"/>
  <c r="F248" i="4"/>
  <c r="F249" i="4"/>
  <c r="F250" i="4"/>
  <c r="F251" i="4"/>
  <c r="F252" i="4"/>
  <c r="F253" i="4"/>
  <c r="F254" i="4"/>
  <c r="F255" i="4"/>
  <c r="F256" i="4"/>
  <c r="E245" i="4"/>
  <c r="E246" i="4"/>
  <c r="E247" i="4"/>
  <c r="E248" i="4"/>
  <c r="E249" i="4"/>
  <c r="E250" i="4"/>
  <c r="E251" i="4"/>
  <c r="E252" i="4"/>
  <c r="E253" i="4"/>
  <c r="E254" i="4"/>
  <c r="E255" i="4"/>
  <c r="E256" i="4"/>
  <c r="D245" i="4"/>
  <c r="D246" i="4"/>
  <c r="D247" i="4"/>
  <c r="D248" i="4"/>
  <c r="D249" i="4"/>
  <c r="D250" i="4"/>
  <c r="D251" i="4"/>
  <c r="D252" i="4"/>
  <c r="D253" i="4"/>
  <c r="D254" i="4"/>
  <c r="D255" i="4"/>
  <c r="D256" i="4"/>
  <c r="C245" i="4"/>
  <c r="C246" i="4"/>
  <c r="C247" i="4"/>
  <c r="C248" i="4"/>
  <c r="C249" i="4"/>
  <c r="C250" i="4"/>
  <c r="C251" i="4"/>
  <c r="C252" i="4"/>
  <c r="C253" i="4"/>
  <c r="C254" i="4"/>
  <c r="C255" i="4"/>
  <c r="C256" i="4"/>
  <c r="V244" i="4"/>
  <c r="U244" i="4"/>
  <c r="T244" i="4"/>
  <c r="S244" i="4"/>
  <c r="R244" i="4"/>
  <c r="Q244" i="4"/>
  <c r="P244" i="4"/>
  <c r="O244" i="4"/>
  <c r="N244" i="4"/>
  <c r="M244" i="4"/>
  <c r="L244" i="4"/>
  <c r="K244" i="4"/>
  <c r="J244" i="4"/>
  <c r="I244" i="4"/>
  <c r="H244" i="4"/>
  <c r="G244" i="4"/>
  <c r="F244" i="4"/>
  <c r="E244" i="4"/>
  <c r="D244" i="4"/>
  <c r="C244" i="4"/>
  <c r="U29" i="1"/>
  <c r="T29" i="1"/>
  <c r="S29" i="1"/>
  <c r="R29" i="1"/>
  <c r="Q29" i="1"/>
  <c r="P29" i="1"/>
  <c r="O29" i="1"/>
  <c r="N29" i="1"/>
  <c r="M29" i="1"/>
  <c r="L29" i="1"/>
  <c r="K29" i="1"/>
  <c r="J29" i="1"/>
  <c r="S13" i="1"/>
  <c r="K13" i="1"/>
  <c r="J13" i="1"/>
  <c r="X29" i="1"/>
  <c r="W29" i="1"/>
  <c r="V29" i="1"/>
  <c r="I29" i="1"/>
  <c r="H29" i="1"/>
  <c r="G29" i="1"/>
  <c r="F29" i="1"/>
  <c r="U13" i="1"/>
  <c r="T13" i="1"/>
  <c r="H10" i="1"/>
  <c r="J23" i="1"/>
  <c r="J24" i="1"/>
  <c r="J25" i="1"/>
  <c r="J26" i="1"/>
  <c r="J27" i="1"/>
  <c r="J28" i="1"/>
  <c r="J30" i="1"/>
  <c r="J32" i="1"/>
  <c r="M23" i="1"/>
  <c r="M24" i="1"/>
  <c r="M25" i="1"/>
  <c r="M26" i="1"/>
  <c r="M27" i="1"/>
  <c r="M28" i="1"/>
  <c r="M30" i="1"/>
  <c r="M32" i="1"/>
  <c r="T9" i="1"/>
  <c r="T8" i="1"/>
  <c r="T7" i="1"/>
  <c r="T10" i="1"/>
  <c r="T11" i="1"/>
  <c r="T12" i="1"/>
  <c r="T14" i="1"/>
  <c r="T16" i="1"/>
  <c r="E36" i="1"/>
  <c r="L23" i="1"/>
  <c r="L24" i="1"/>
  <c r="L25" i="1"/>
  <c r="L26" i="1"/>
  <c r="L27" i="1"/>
  <c r="L28" i="1"/>
  <c r="L30" i="1"/>
  <c r="L32" i="1"/>
  <c r="E37" i="1"/>
  <c r="R23" i="1"/>
  <c r="R24" i="1"/>
  <c r="R25" i="1"/>
  <c r="R26" i="1"/>
  <c r="R27" i="1"/>
  <c r="R28" i="1"/>
  <c r="R30" i="1"/>
  <c r="R32" i="1"/>
  <c r="E40" i="1"/>
  <c r="T23" i="1"/>
  <c r="T24" i="1"/>
  <c r="T25" i="1"/>
  <c r="T26" i="1"/>
  <c r="T27" i="1"/>
  <c r="T28" i="1"/>
  <c r="T30" i="1"/>
  <c r="T32" i="1"/>
  <c r="J9" i="1"/>
  <c r="J8" i="1"/>
  <c r="J7" i="1"/>
  <c r="J10" i="1"/>
  <c r="J11" i="1"/>
  <c r="J12" i="1"/>
  <c r="J14" i="1"/>
  <c r="J16" i="1"/>
  <c r="M9" i="1"/>
  <c r="M8" i="1"/>
  <c r="M7" i="1"/>
  <c r="M10" i="1"/>
  <c r="M11" i="1"/>
  <c r="M12" i="1"/>
  <c r="M13" i="1"/>
  <c r="M14" i="1"/>
  <c r="M16" i="1"/>
  <c r="C36" i="1"/>
  <c r="C37" i="1"/>
  <c r="L9" i="1"/>
  <c r="L8" i="1"/>
  <c r="L7" i="1"/>
  <c r="L10" i="1"/>
  <c r="L11" i="1"/>
  <c r="L12" i="1"/>
  <c r="L13" i="1"/>
  <c r="L14" i="1"/>
  <c r="L16" i="1"/>
  <c r="R9" i="1"/>
  <c r="R8" i="1"/>
  <c r="R7" i="1"/>
  <c r="R10" i="1"/>
  <c r="R11" i="1"/>
  <c r="R12" i="1"/>
  <c r="R13" i="1"/>
  <c r="R14" i="1"/>
  <c r="R16" i="1"/>
  <c r="C40" i="1"/>
  <c r="B51" i="2"/>
  <c r="B55" i="2"/>
  <c r="C38" i="1"/>
  <c r="A64" i="2"/>
  <c r="A53" i="2"/>
  <c r="A50" i="2"/>
  <c r="Q8" i="1"/>
  <c r="Q9" i="1"/>
  <c r="Q10" i="1"/>
  <c r="Q11" i="1"/>
  <c r="Q12" i="1"/>
  <c r="H7" i="1"/>
  <c r="H8" i="1"/>
  <c r="H9" i="1"/>
  <c r="H11" i="1"/>
  <c r="H12" i="1"/>
  <c r="H13" i="1"/>
  <c r="I7" i="1"/>
  <c r="I8" i="1"/>
  <c r="I9" i="1"/>
  <c r="I10" i="1"/>
  <c r="I11" i="1"/>
  <c r="I12" i="1"/>
  <c r="I13" i="1"/>
  <c r="N8" i="1"/>
  <c r="N9" i="1"/>
  <c r="N10" i="1"/>
  <c r="N11" i="1"/>
  <c r="N12" i="1"/>
  <c r="B46" i="2"/>
  <c r="B48" i="2"/>
  <c r="A43" i="2"/>
  <c r="A35" i="2"/>
  <c r="B62" i="2"/>
  <c r="B61" i="2"/>
  <c r="B60" i="2"/>
  <c r="B59" i="2"/>
  <c r="B58" i="2"/>
  <c r="B57" i="2"/>
  <c r="B56" i="2"/>
  <c r="C62" i="2"/>
  <c r="C61" i="2"/>
  <c r="C60" i="2"/>
  <c r="C59" i="2"/>
  <c r="C58" i="2"/>
  <c r="C57" i="2"/>
  <c r="C56" i="2"/>
  <c r="C55" i="2"/>
  <c r="B271" i="15"/>
  <c r="E271" i="15"/>
  <c r="C271" i="15"/>
  <c r="B45" i="1"/>
  <c r="A271" i="15"/>
  <c r="D271" i="15"/>
  <c r="F271" i="15"/>
  <c r="G271" i="15"/>
  <c r="H271" i="15"/>
  <c r="I271" i="15"/>
  <c r="J271" i="15"/>
  <c r="K271" i="15"/>
  <c r="L271" i="15"/>
  <c r="M271" i="15"/>
  <c r="N271" i="15"/>
  <c r="O271" i="15"/>
  <c r="P271" i="15"/>
  <c r="Q271" i="15"/>
  <c r="R271" i="15"/>
  <c r="S271" i="15"/>
  <c r="T271" i="15"/>
  <c r="U271" i="15"/>
  <c r="V271" i="15"/>
  <c r="B272" i="15"/>
  <c r="E272" i="15"/>
  <c r="C272" i="15"/>
  <c r="A272" i="15"/>
  <c r="D272" i="15"/>
  <c r="F272" i="15"/>
  <c r="G272" i="15"/>
  <c r="H272" i="15"/>
  <c r="I272" i="15"/>
  <c r="J272" i="15"/>
  <c r="K272" i="15"/>
  <c r="L272" i="15"/>
  <c r="M272" i="15"/>
  <c r="N272" i="15"/>
  <c r="O272" i="15"/>
  <c r="P272" i="15"/>
  <c r="Q272" i="15"/>
  <c r="R272" i="15"/>
  <c r="S272" i="15"/>
  <c r="T272" i="15"/>
  <c r="U272" i="15"/>
  <c r="V272" i="15"/>
  <c r="B273" i="15"/>
  <c r="E273" i="15"/>
  <c r="C273" i="15"/>
  <c r="A273" i="15"/>
  <c r="D273" i="15"/>
  <c r="F273" i="15"/>
  <c r="G273" i="15"/>
  <c r="H273" i="15"/>
  <c r="I273" i="15"/>
  <c r="J273" i="15"/>
  <c r="K273" i="15"/>
  <c r="L273" i="15"/>
  <c r="M273" i="15"/>
  <c r="N273" i="15"/>
  <c r="O273" i="15"/>
  <c r="P273" i="15"/>
  <c r="Q273" i="15"/>
  <c r="R273" i="15"/>
  <c r="S273" i="15"/>
  <c r="T273" i="15"/>
  <c r="U273" i="15"/>
  <c r="V273" i="15"/>
  <c r="B264" i="15"/>
  <c r="E264" i="15"/>
  <c r="C264" i="15"/>
  <c r="A264" i="15"/>
  <c r="D264" i="15"/>
  <c r="F264" i="15"/>
  <c r="G264" i="15"/>
  <c r="H264" i="15"/>
  <c r="I264" i="15"/>
  <c r="J264" i="15"/>
  <c r="K264" i="15"/>
  <c r="L264" i="15"/>
  <c r="M264" i="15"/>
  <c r="N264" i="15"/>
  <c r="O264" i="15"/>
  <c r="P264" i="15"/>
  <c r="Q264" i="15"/>
  <c r="R264" i="15"/>
  <c r="S264" i="15"/>
  <c r="T264" i="15"/>
  <c r="U264" i="15"/>
  <c r="V264" i="15"/>
  <c r="B265" i="15"/>
  <c r="E265" i="15"/>
  <c r="C265" i="15"/>
  <c r="A265" i="15"/>
  <c r="D265" i="15"/>
  <c r="F265" i="15"/>
  <c r="G265" i="15"/>
  <c r="H265" i="15"/>
  <c r="I265" i="15"/>
  <c r="J265" i="15"/>
  <c r="K265" i="15"/>
  <c r="L265" i="15"/>
  <c r="M265" i="15"/>
  <c r="N265" i="15"/>
  <c r="O265" i="15"/>
  <c r="P265" i="15"/>
  <c r="Q265" i="15"/>
  <c r="R265" i="15"/>
  <c r="S265" i="15"/>
  <c r="T265" i="15"/>
  <c r="U265" i="15"/>
  <c r="V265" i="15"/>
  <c r="B266" i="15"/>
  <c r="E266" i="15"/>
  <c r="C266" i="15"/>
  <c r="A266" i="15"/>
  <c r="D266" i="15"/>
  <c r="F266" i="15"/>
  <c r="G266" i="15"/>
  <c r="H266" i="15"/>
  <c r="I266" i="15"/>
  <c r="J266" i="15"/>
  <c r="K266" i="15"/>
  <c r="L266" i="15"/>
  <c r="M266" i="15"/>
  <c r="N266" i="15"/>
  <c r="O266" i="15"/>
  <c r="P266" i="15"/>
  <c r="Q266" i="15"/>
  <c r="R266" i="15"/>
  <c r="S266" i="15"/>
  <c r="T266" i="15"/>
  <c r="U266" i="15"/>
  <c r="V266" i="15"/>
  <c r="B267" i="15"/>
  <c r="E267" i="15"/>
  <c r="C267" i="15"/>
  <c r="A267" i="15"/>
  <c r="D267" i="15"/>
  <c r="F267" i="15"/>
  <c r="G267" i="15"/>
  <c r="H267" i="15"/>
  <c r="I267" i="15"/>
  <c r="J267" i="15"/>
  <c r="K267" i="15"/>
  <c r="L267" i="15"/>
  <c r="M267" i="15"/>
  <c r="N267" i="15"/>
  <c r="O267" i="15"/>
  <c r="P267" i="15"/>
  <c r="Q267" i="15"/>
  <c r="R267" i="15"/>
  <c r="S267" i="15"/>
  <c r="T267" i="15"/>
  <c r="U267" i="15"/>
  <c r="V267" i="15"/>
  <c r="B268" i="15"/>
  <c r="E268" i="15"/>
  <c r="C268" i="15"/>
  <c r="A268" i="15"/>
  <c r="D268" i="15"/>
  <c r="F268" i="15"/>
  <c r="G268" i="15"/>
  <c r="H268" i="15"/>
  <c r="I268" i="15"/>
  <c r="J268" i="15"/>
  <c r="K268" i="15"/>
  <c r="L268" i="15"/>
  <c r="M268" i="15"/>
  <c r="N268" i="15"/>
  <c r="O268" i="15"/>
  <c r="P268" i="15"/>
  <c r="Q268" i="15"/>
  <c r="R268" i="15"/>
  <c r="S268" i="15"/>
  <c r="T268" i="15"/>
  <c r="U268" i="15"/>
  <c r="V268" i="15"/>
  <c r="B269" i="15"/>
  <c r="E269" i="15"/>
  <c r="C269" i="15"/>
  <c r="A269" i="15"/>
  <c r="D269" i="15"/>
  <c r="F269" i="15"/>
  <c r="G269" i="15"/>
  <c r="H269" i="15"/>
  <c r="I269" i="15"/>
  <c r="J269" i="15"/>
  <c r="K269" i="15"/>
  <c r="L269" i="15"/>
  <c r="M269" i="15"/>
  <c r="N269" i="15"/>
  <c r="O269" i="15"/>
  <c r="P269" i="15"/>
  <c r="Q269" i="15"/>
  <c r="R269" i="15"/>
  <c r="S269" i="15"/>
  <c r="T269" i="15"/>
  <c r="U269" i="15"/>
  <c r="V269" i="15"/>
  <c r="B270" i="15"/>
  <c r="E270" i="15"/>
  <c r="C270" i="15"/>
  <c r="A270" i="15"/>
  <c r="D270" i="15"/>
  <c r="F270" i="15"/>
  <c r="G270" i="15"/>
  <c r="H270" i="15"/>
  <c r="I270" i="15"/>
  <c r="J270" i="15"/>
  <c r="K270" i="15"/>
  <c r="L270" i="15"/>
  <c r="M270" i="15"/>
  <c r="N270" i="15"/>
  <c r="O270" i="15"/>
  <c r="P270" i="15"/>
  <c r="Q270" i="15"/>
  <c r="R270" i="15"/>
  <c r="S270" i="15"/>
  <c r="T270" i="15"/>
  <c r="U270" i="15"/>
  <c r="V270" i="15"/>
  <c r="B225" i="15"/>
  <c r="E225" i="15"/>
  <c r="C225" i="15"/>
  <c r="A225" i="15"/>
  <c r="D225" i="15"/>
  <c r="F225" i="15"/>
  <c r="G225" i="15"/>
  <c r="H225" i="15"/>
  <c r="I225" i="15"/>
  <c r="J225" i="15"/>
  <c r="K225" i="15"/>
  <c r="L225" i="15"/>
  <c r="M225" i="15"/>
  <c r="N225" i="15"/>
  <c r="O225" i="15"/>
  <c r="P225" i="15"/>
  <c r="Q225" i="15"/>
  <c r="R225" i="15"/>
  <c r="S225" i="15"/>
  <c r="T225" i="15"/>
  <c r="U225" i="15"/>
  <c r="V225" i="15"/>
  <c r="B226" i="15"/>
  <c r="E226" i="15"/>
  <c r="C226" i="15"/>
  <c r="A226" i="15"/>
  <c r="D226" i="15"/>
  <c r="F226" i="15"/>
  <c r="G226" i="15"/>
  <c r="H226" i="15"/>
  <c r="I226" i="15"/>
  <c r="J226" i="15"/>
  <c r="K226" i="15"/>
  <c r="L226" i="15"/>
  <c r="M226" i="15"/>
  <c r="N226" i="15"/>
  <c r="O226" i="15"/>
  <c r="P226" i="15"/>
  <c r="Q226" i="15"/>
  <c r="R226" i="15"/>
  <c r="S226" i="15"/>
  <c r="T226" i="15"/>
  <c r="U226" i="15"/>
  <c r="V226" i="15"/>
  <c r="B227" i="15"/>
  <c r="E227" i="15"/>
  <c r="C227" i="15"/>
  <c r="A227" i="15"/>
  <c r="D227" i="15"/>
  <c r="F227" i="15"/>
  <c r="G227" i="15"/>
  <c r="H227" i="15"/>
  <c r="I227" i="15"/>
  <c r="J227" i="15"/>
  <c r="K227" i="15"/>
  <c r="L227" i="15"/>
  <c r="M227" i="15"/>
  <c r="N227" i="15"/>
  <c r="O227" i="15"/>
  <c r="P227" i="15"/>
  <c r="Q227" i="15"/>
  <c r="R227" i="15"/>
  <c r="S227" i="15"/>
  <c r="T227" i="15"/>
  <c r="U227" i="15"/>
  <c r="V227" i="15"/>
  <c r="B228" i="15"/>
  <c r="E228" i="15"/>
  <c r="C228" i="15"/>
  <c r="A228" i="15"/>
  <c r="D228" i="15"/>
  <c r="F228" i="15"/>
  <c r="G228" i="15"/>
  <c r="H228" i="15"/>
  <c r="I228" i="15"/>
  <c r="J228" i="15"/>
  <c r="K228" i="15"/>
  <c r="L228" i="15"/>
  <c r="M228" i="15"/>
  <c r="N228" i="15"/>
  <c r="O228" i="15"/>
  <c r="P228" i="15"/>
  <c r="Q228" i="15"/>
  <c r="R228" i="15"/>
  <c r="S228" i="15"/>
  <c r="T228" i="15"/>
  <c r="U228" i="15"/>
  <c r="V228" i="15"/>
  <c r="B229" i="15"/>
  <c r="E229" i="15"/>
  <c r="C229" i="15"/>
  <c r="A229" i="15"/>
  <c r="D229" i="15"/>
  <c r="F229" i="15"/>
  <c r="G229" i="15"/>
  <c r="H229" i="15"/>
  <c r="I229" i="15"/>
  <c r="J229" i="15"/>
  <c r="K229" i="15"/>
  <c r="L229" i="15"/>
  <c r="M229" i="15"/>
  <c r="N229" i="15"/>
  <c r="O229" i="15"/>
  <c r="P229" i="15"/>
  <c r="Q229" i="15"/>
  <c r="R229" i="15"/>
  <c r="S229" i="15"/>
  <c r="T229" i="15"/>
  <c r="U229" i="15"/>
  <c r="V229" i="15"/>
  <c r="B230" i="15"/>
  <c r="E230" i="15"/>
  <c r="C230" i="15"/>
  <c r="A230" i="15"/>
  <c r="D230" i="15"/>
  <c r="F230" i="15"/>
  <c r="G230" i="15"/>
  <c r="H230" i="15"/>
  <c r="I230" i="15"/>
  <c r="J230" i="15"/>
  <c r="K230" i="15"/>
  <c r="L230" i="15"/>
  <c r="M230" i="15"/>
  <c r="N230" i="15"/>
  <c r="O230" i="15"/>
  <c r="P230" i="15"/>
  <c r="Q230" i="15"/>
  <c r="R230" i="15"/>
  <c r="S230" i="15"/>
  <c r="T230" i="15"/>
  <c r="U230" i="15"/>
  <c r="V230" i="15"/>
  <c r="B231" i="15"/>
  <c r="E231" i="15"/>
  <c r="C231" i="15"/>
  <c r="A231" i="15"/>
  <c r="D231" i="15"/>
  <c r="F231" i="15"/>
  <c r="G231" i="15"/>
  <c r="H231" i="15"/>
  <c r="I231" i="15"/>
  <c r="J231" i="15"/>
  <c r="K231" i="15"/>
  <c r="L231" i="15"/>
  <c r="M231" i="15"/>
  <c r="N231" i="15"/>
  <c r="O231" i="15"/>
  <c r="P231" i="15"/>
  <c r="Q231" i="15"/>
  <c r="R231" i="15"/>
  <c r="S231" i="15"/>
  <c r="T231" i="15"/>
  <c r="U231" i="15"/>
  <c r="V231" i="15"/>
  <c r="B232" i="15"/>
  <c r="E232" i="15"/>
  <c r="C232" i="15"/>
  <c r="A232" i="15"/>
  <c r="D232" i="15"/>
  <c r="F232" i="15"/>
  <c r="G232" i="15"/>
  <c r="H232" i="15"/>
  <c r="I232" i="15"/>
  <c r="J232" i="15"/>
  <c r="K232" i="15"/>
  <c r="L232" i="15"/>
  <c r="M232" i="15"/>
  <c r="N232" i="15"/>
  <c r="O232" i="15"/>
  <c r="P232" i="15"/>
  <c r="Q232" i="15"/>
  <c r="R232" i="15"/>
  <c r="S232" i="15"/>
  <c r="T232" i="15"/>
  <c r="U232" i="15"/>
  <c r="V232" i="15"/>
  <c r="B233" i="15"/>
  <c r="E233" i="15"/>
  <c r="C233" i="15"/>
  <c r="A233" i="15"/>
  <c r="D233" i="15"/>
  <c r="F233" i="15"/>
  <c r="G233" i="15"/>
  <c r="H233" i="15"/>
  <c r="I233" i="15"/>
  <c r="J233" i="15"/>
  <c r="K233" i="15"/>
  <c r="L233" i="15"/>
  <c r="M233" i="15"/>
  <c r="N233" i="15"/>
  <c r="O233" i="15"/>
  <c r="P233" i="15"/>
  <c r="Q233" i="15"/>
  <c r="R233" i="15"/>
  <c r="S233" i="15"/>
  <c r="T233" i="15"/>
  <c r="U233" i="15"/>
  <c r="V233" i="15"/>
  <c r="B234" i="15"/>
  <c r="E234" i="15"/>
  <c r="C234" i="15"/>
  <c r="A234" i="15"/>
  <c r="D234" i="15"/>
  <c r="F234" i="15"/>
  <c r="G234" i="15"/>
  <c r="H234" i="15"/>
  <c r="I234" i="15"/>
  <c r="J234" i="15"/>
  <c r="K234" i="15"/>
  <c r="L234" i="15"/>
  <c r="M234" i="15"/>
  <c r="N234" i="15"/>
  <c r="O234" i="15"/>
  <c r="P234" i="15"/>
  <c r="Q234" i="15"/>
  <c r="R234" i="15"/>
  <c r="S234" i="15"/>
  <c r="T234" i="15"/>
  <c r="U234" i="15"/>
  <c r="V234" i="15"/>
  <c r="B235" i="15"/>
  <c r="E235" i="15"/>
  <c r="C235" i="15"/>
  <c r="A235" i="15"/>
  <c r="D235" i="15"/>
  <c r="F235" i="15"/>
  <c r="G235" i="15"/>
  <c r="H235" i="15"/>
  <c r="I235" i="15"/>
  <c r="J235" i="15"/>
  <c r="K235" i="15"/>
  <c r="L235" i="15"/>
  <c r="M235" i="15"/>
  <c r="N235" i="15"/>
  <c r="O235" i="15"/>
  <c r="P235" i="15"/>
  <c r="Q235" i="15"/>
  <c r="R235" i="15"/>
  <c r="S235" i="15"/>
  <c r="T235" i="15"/>
  <c r="U235" i="15"/>
  <c r="V235" i="15"/>
  <c r="B236" i="15"/>
  <c r="E236" i="15"/>
  <c r="C236" i="15"/>
  <c r="A236" i="15"/>
  <c r="D236" i="15"/>
  <c r="F236" i="15"/>
  <c r="G236" i="15"/>
  <c r="H236" i="15"/>
  <c r="I236" i="15"/>
  <c r="J236" i="15"/>
  <c r="K236" i="15"/>
  <c r="L236" i="15"/>
  <c r="M236" i="15"/>
  <c r="N236" i="15"/>
  <c r="O236" i="15"/>
  <c r="P236" i="15"/>
  <c r="Q236" i="15"/>
  <c r="R236" i="15"/>
  <c r="S236" i="15"/>
  <c r="T236" i="15"/>
  <c r="U236" i="15"/>
  <c r="V236" i="15"/>
  <c r="B237" i="15"/>
  <c r="E237" i="15"/>
  <c r="C237" i="15"/>
  <c r="A237" i="15"/>
  <c r="D237" i="15"/>
  <c r="F237" i="15"/>
  <c r="G237" i="15"/>
  <c r="H237" i="15"/>
  <c r="I237" i="15"/>
  <c r="J237" i="15"/>
  <c r="K237" i="15"/>
  <c r="L237" i="15"/>
  <c r="M237" i="15"/>
  <c r="N237" i="15"/>
  <c r="O237" i="15"/>
  <c r="P237" i="15"/>
  <c r="Q237" i="15"/>
  <c r="R237" i="15"/>
  <c r="S237" i="15"/>
  <c r="T237" i="15"/>
  <c r="U237" i="15"/>
  <c r="V237" i="15"/>
  <c r="B238" i="15"/>
  <c r="E238" i="15"/>
  <c r="C238" i="15"/>
  <c r="A238" i="15"/>
  <c r="D238" i="15"/>
  <c r="F238" i="15"/>
  <c r="G238" i="15"/>
  <c r="H238" i="15"/>
  <c r="I238" i="15"/>
  <c r="J238" i="15"/>
  <c r="K238" i="15"/>
  <c r="L238" i="15"/>
  <c r="M238" i="15"/>
  <c r="N238" i="15"/>
  <c r="O238" i="15"/>
  <c r="P238" i="15"/>
  <c r="Q238" i="15"/>
  <c r="R238" i="15"/>
  <c r="S238" i="15"/>
  <c r="T238" i="15"/>
  <c r="U238" i="15"/>
  <c r="V238" i="15"/>
  <c r="B239" i="15"/>
  <c r="E239" i="15"/>
  <c r="C239" i="15"/>
  <c r="A239" i="15"/>
  <c r="D239" i="15"/>
  <c r="F239" i="15"/>
  <c r="G239" i="15"/>
  <c r="H239" i="15"/>
  <c r="I239" i="15"/>
  <c r="J239" i="15"/>
  <c r="K239" i="15"/>
  <c r="L239" i="15"/>
  <c r="M239" i="15"/>
  <c r="N239" i="15"/>
  <c r="O239" i="15"/>
  <c r="P239" i="15"/>
  <c r="Q239" i="15"/>
  <c r="R239" i="15"/>
  <c r="S239" i="15"/>
  <c r="T239" i="15"/>
  <c r="U239" i="15"/>
  <c r="V239" i="15"/>
  <c r="B240" i="15"/>
  <c r="E240" i="15"/>
  <c r="C240" i="15"/>
  <c r="A240" i="15"/>
  <c r="D240" i="15"/>
  <c r="F240" i="15"/>
  <c r="G240" i="15"/>
  <c r="H240" i="15"/>
  <c r="I240" i="15"/>
  <c r="J240" i="15"/>
  <c r="K240" i="15"/>
  <c r="L240" i="15"/>
  <c r="M240" i="15"/>
  <c r="N240" i="15"/>
  <c r="O240" i="15"/>
  <c r="P240" i="15"/>
  <c r="Q240" i="15"/>
  <c r="R240" i="15"/>
  <c r="S240" i="15"/>
  <c r="T240" i="15"/>
  <c r="U240" i="15"/>
  <c r="V240" i="15"/>
  <c r="B241" i="15"/>
  <c r="E241" i="15"/>
  <c r="C241" i="15"/>
  <c r="A241" i="15"/>
  <c r="D241" i="15"/>
  <c r="F241" i="15"/>
  <c r="G241" i="15"/>
  <c r="H241" i="15"/>
  <c r="I241" i="15"/>
  <c r="J241" i="15"/>
  <c r="K241" i="15"/>
  <c r="L241" i="15"/>
  <c r="M241" i="15"/>
  <c r="N241" i="15"/>
  <c r="O241" i="15"/>
  <c r="P241" i="15"/>
  <c r="Q241" i="15"/>
  <c r="R241" i="15"/>
  <c r="S241" i="15"/>
  <c r="T241" i="15"/>
  <c r="U241" i="15"/>
  <c r="V241" i="15"/>
  <c r="B242" i="15"/>
  <c r="E242" i="15"/>
  <c r="C242" i="15"/>
  <c r="A242" i="15"/>
  <c r="D242" i="15"/>
  <c r="F242" i="15"/>
  <c r="G242" i="15"/>
  <c r="H242" i="15"/>
  <c r="I242" i="15"/>
  <c r="J242" i="15"/>
  <c r="K242" i="15"/>
  <c r="L242" i="15"/>
  <c r="M242" i="15"/>
  <c r="N242" i="15"/>
  <c r="O242" i="15"/>
  <c r="P242" i="15"/>
  <c r="Q242" i="15"/>
  <c r="R242" i="15"/>
  <c r="S242" i="15"/>
  <c r="T242" i="15"/>
  <c r="U242" i="15"/>
  <c r="V242" i="15"/>
  <c r="B243" i="15"/>
  <c r="E243" i="15"/>
  <c r="C243" i="15"/>
  <c r="A243" i="15"/>
  <c r="D243" i="15"/>
  <c r="F243" i="15"/>
  <c r="G243" i="15"/>
  <c r="H243" i="15"/>
  <c r="I243" i="15"/>
  <c r="J243" i="15"/>
  <c r="K243" i="15"/>
  <c r="L243" i="15"/>
  <c r="M243" i="15"/>
  <c r="N243" i="15"/>
  <c r="O243" i="15"/>
  <c r="P243" i="15"/>
  <c r="Q243" i="15"/>
  <c r="R243" i="15"/>
  <c r="S243" i="15"/>
  <c r="T243" i="15"/>
  <c r="U243" i="15"/>
  <c r="V243" i="15"/>
  <c r="B244" i="15"/>
  <c r="E244" i="15"/>
  <c r="C244" i="15"/>
  <c r="A244" i="15"/>
  <c r="D244" i="15"/>
  <c r="F244" i="15"/>
  <c r="G244" i="15"/>
  <c r="H244" i="15"/>
  <c r="I244" i="15"/>
  <c r="J244" i="15"/>
  <c r="K244" i="15"/>
  <c r="L244" i="15"/>
  <c r="M244" i="15"/>
  <c r="N244" i="15"/>
  <c r="O244" i="15"/>
  <c r="P244" i="15"/>
  <c r="Q244" i="15"/>
  <c r="R244" i="15"/>
  <c r="S244" i="15"/>
  <c r="T244" i="15"/>
  <c r="U244" i="15"/>
  <c r="V244" i="15"/>
  <c r="B245" i="15"/>
  <c r="E245" i="15"/>
  <c r="C245" i="15"/>
  <c r="A245" i="15"/>
  <c r="D245" i="15"/>
  <c r="F245" i="15"/>
  <c r="G245" i="15"/>
  <c r="H245" i="15"/>
  <c r="I245" i="15"/>
  <c r="J245" i="15"/>
  <c r="K245" i="15"/>
  <c r="L245" i="15"/>
  <c r="M245" i="15"/>
  <c r="N245" i="15"/>
  <c r="O245" i="15"/>
  <c r="P245" i="15"/>
  <c r="Q245" i="15"/>
  <c r="R245" i="15"/>
  <c r="S245" i="15"/>
  <c r="T245" i="15"/>
  <c r="U245" i="15"/>
  <c r="V245" i="15"/>
  <c r="B246" i="15"/>
  <c r="E246" i="15"/>
  <c r="C246" i="15"/>
  <c r="A246" i="15"/>
  <c r="D246" i="15"/>
  <c r="F246" i="15"/>
  <c r="G246" i="15"/>
  <c r="H246" i="15"/>
  <c r="I246" i="15"/>
  <c r="J246" i="15"/>
  <c r="K246" i="15"/>
  <c r="L246" i="15"/>
  <c r="M246" i="15"/>
  <c r="N246" i="15"/>
  <c r="O246" i="15"/>
  <c r="P246" i="15"/>
  <c r="Q246" i="15"/>
  <c r="R246" i="15"/>
  <c r="S246" i="15"/>
  <c r="T246" i="15"/>
  <c r="U246" i="15"/>
  <c r="V246" i="15"/>
  <c r="B247" i="15"/>
  <c r="E247" i="15"/>
  <c r="C247" i="15"/>
  <c r="A247" i="15"/>
  <c r="D247" i="15"/>
  <c r="F247" i="15"/>
  <c r="G247" i="15"/>
  <c r="H247" i="15"/>
  <c r="I247" i="15"/>
  <c r="J247" i="15"/>
  <c r="K247" i="15"/>
  <c r="L247" i="15"/>
  <c r="M247" i="15"/>
  <c r="N247" i="15"/>
  <c r="O247" i="15"/>
  <c r="P247" i="15"/>
  <c r="Q247" i="15"/>
  <c r="R247" i="15"/>
  <c r="S247" i="15"/>
  <c r="T247" i="15"/>
  <c r="U247" i="15"/>
  <c r="V247" i="15"/>
  <c r="B248" i="15"/>
  <c r="E248" i="15"/>
  <c r="C248" i="15"/>
  <c r="A248" i="15"/>
  <c r="D248" i="15"/>
  <c r="F248" i="15"/>
  <c r="G248" i="15"/>
  <c r="H248" i="15"/>
  <c r="I248" i="15"/>
  <c r="J248" i="15"/>
  <c r="K248" i="15"/>
  <c r="L248" i="15"/>
  <c r="M248" i="15"/>
  <c r="N248" i="15"/>
  <c r="O248" i="15"/>
  <c r="P248" i="15"/>
  <c r="Q248" i="15"/>
  <c r="R248" i="15"/>
  <c r="S248" i="15"/>
  <c r="T248" i="15"/>
  <c r="U248" i="15"/>
  <c r="V248" i="15"/>
  <c r="B249" i="15"/>
  <c r="E249" i="15"/>
  <c r="C249" i="15"/>
  <c r="A249" i="15"/>
  <c r="D249" i="15"/>
  <c r="F249" i="15"/>
  <c r="G249" i="15"/>
  <c r="H249" i="15"/>
  <c r="I249" i="15"/>
  <c r="J249" i="15"/>
  <c r="K249" i="15"/>
  <c r="L249" i="15"/>
  <c r="M249" i="15"/>
  <c r="N249" i="15"/>
  <c r="O249" i="15"/>
  <c r="P249" i="15"/>
  <c r="Q249" i="15"/>
  <c r="R249" i="15"/>
  <c r="S249" i="15"/>
  <c r="T249" i="15"/>
  <c r="U249" i="15"/>
  <c r="V249" i="15"/>
  <c r="B250" i="15"/>
  <c r="E250" i="15"/>
  <c r="C250" i="15"/>
  <c r="A250" i="15"/>
  <c r="D250" i="15"/>
  <c r="F250" i="15"/>
  <c r="G250" i="15"/>
  <c r="H250" i="15"/>
  <c r="I250" i="15"/>
  <c r="J250" i="15"/>
  <c r="K250" i="15"/>
  <c r="L250" i="15"/>
  <c r="M250" i="15"/>
  <c r="N250" i="15"/>
  <c r="O250" i="15"/>
  <c r="P250" i="15"/>
  <c r="Q250" i="15"/>
  <c r="R250" i="15"/>
  <c r="S250" i="15"/>
  <c r="T250" i="15"/>
  <c r="U250" i="15"/>
  <c r="V250" i="15"/>
  <c r="B251" i="15"/>
  <c r="E251" i="15"/>
  <c r="C251" i="15"/>
  <c r="A251" i="15"/>
  <c r="D251" i="15"/>
  <c r="F251" i="15"/>
  <c r="G251" i="15"/>
  <c r="H251" i="15"/>
  <c r="I251" i="15"/>
  <c r="J251" i="15"/>
  <c r="K251" i="15"/>
  <c r="L251" i="15"/>
  <c r="M251" i="15"/>
  <c r="N251" i="15"/>
  <c r="O251" i="15"/>
  <c r="P251" i="15"/>
  <c r="Q251" i="15"/>
  <c r="R251" i="15"/>
  <c r="S251" i="15"/>
  <c r="T251" i="15"/>
  <c r="U251" i="15"/>
  <c r="V251" i="15"/>
  <c r="B252" i="15"/>
  <c r="E252" i="15"/>
  <c r="C252" i="15"/>
  <c r="A252" i="15"/>
  <c r="D252" i="15"/>
  <c r="F252" i="15"/>
  <c r="G252" i="15"/>
  <c r="H252" i="15"/>
  <c r="I252" i="15"/>
  <c r="J252" i="15"/>
  <c r="K252" i="15"/>
  <c r="L252" i="15"/>
  <c r="M252" i="15"/>
  <c r="N252" i="15"/>
  <c r="O252" i="15"/>
  <c r="P252" i="15"/>
  <c r="Q252" i="15"/>
  <c r="R252" i="15"/>
  <c r="S252" i="15"/>
  <c r="T252" i="15"/>
  <c r="U252" i="15"/>
  <c r="V252" i="15"/>
  <c r="B253" i="15"/>
  <c r="E253" i="15"/>
  <c r="C253" i="15"/>
  <c r="A253" i="15"/>
  <c r="D253" i="15"/>
  <c r="F253" i="15"/>
  <c r="G253" i="15"/>
  <c r="H253" i="15"/>
  <c r="I253" i="15"/>
  <c r="J253" i="15"/>
  <c r="K253" i="15"/>
  <c r="L253" i="15"/>
  <c r="M253" i="15"/>
  <c r="N253" i="15"/>
  <c r="O253" i="15"/>
  <c r="P253" i="15"/>
  <c r="Q253" i="15"/>
  <c r="R253" i="15"/>
  <c r="S253" i="15"/>
  <c r="T253" i="15"/>
  <c r="U253" i="15"/>
  <c r="V253" i="15"/>
  <c r="B254" i="15"/>
  <c r="E254" i="15"/>
  <c r="C254" i="15"/>
  <c r="A254" i="15"/>
  <c r="D254" i="15"/>
  <c r="F254" i="15"/>
  <c r="G254" i="15"/>
  <c r="H254" i="15"/>
  <c r="I254" i="15"/>
  <c r="J254" i="15"/>
  <c r="K254" i="15"/>
  <c r="L254" i="15"/>
  <c r="M254" i="15"/>
  <c r="N254" i="15"/>
  <c r="O254" i="15"/>
  <c r="P254" i="15"/>
  <c r="Q254" i="15"/>
  <c r="R254" i="15"/>
  <c r="S254" i="15"/>
  <c r="T254" i="15"/>
  <c r="U254" i="15"/>
  <c r="V254" i="15"/>
  <c r="B255" i="15"/>
  <c r="E255" i="15"/>
  <c r="C255" i="15"/>
  <c r="A255" i="15"/>
  <c r="D255" i="15"/>
  <c r="F255" i="15"/>
  <c r="G255" i="15"/>
  <c r="H255" i="15"/>
  <c r="I255" i="15"/>
  <c r="J255" i="15"/>
  <c r="K255" i="15"/>
  <c r="L255" i="15"/>
  <c r="M255" i="15"/>
  <c r="N255" i="15"/>
  <c r="O255" i="15"/>
  <c r="P255" i="15"/>
  <c r="Q255" i="15"/>
  <c r="R255" i="15"/>
  <c r="S255" i="15"/>
  <c r="T255" i="15"/>
  <c r="U255" i="15"/>
  <c r="V255" i="15"/>
  <c r="B256" i="15"/>
  <c r="E256" i="15"/>
  <c r="C256" i="15"/>
  <c r="A256" i="15"/>
  <c r="D256" i="15"/>
  <c r="F256" i="15"/>
  <c r="G256" i="15"/>
  <c r="H256" i="15"/>
  <c r="I256" i="15"/>
  <c r="J256" i="15"/>
  <c r="K256" i="15"/>
  <c r="L256" i="15"/>
  <c r="M256" i="15"/>
  <c r="N256" i="15"/>
  <c r="O256" i="15"/>
  <c r="P256" i="15"/>
  <c r="Q256" i="15"/>
  <c r="R256" i="15"/>
  <c r="S256" i="15"/>
  <c r="T256" i="15"/>
  <c r="U256" i="15"/>
  <c r="V256" i="15"/>
  <c r="B257" i="15"/>
  <c r="E257" i="15"/>
  <c r="C257" i="15"/>
  <c r="A257" i="15"/>
  <c r="D257" i="15"/>
  <c r="F257" i="15"/>
  <c r="G257" i="15"/>
  <c r="H257" i="15"/>
  <c r="I257" i="15"/>
  <c r="J257" i="15"/>
  <c r="K257" i="15"/>
  <c r="L257" i="15"/>
  <c r="M257" i="15"/>
  <c r="N257" i="15"/>
  <c r="O257" i="15"/>
  <c r="P257" i="15"/>
  <c r="Q257" i="15"/>
  <c r="R257" i="15"/>
  <c r="S257" i="15"/>
  <c r="T257" i="15"/>
  <c r="U257" i="15"/>
  <c r="V257" i="15"/>
  <c r="B258" i="15"/>
  <c r="E258" i="15"/>
  <c r="C258" i="15"/>
  <c r="A258" i="15"/>
  <c r="D258" i="15"/>
  <c r="F258" i="15"/>
  <c r="G258" i="15"/>
  <c r="H258" i="15"/>
  <c r="I258" i="15"/>
  <c r="J258" i="15"/>
  <c r="K258" i="15"/>
  <c r="L258" i="15"/>
  <c r="M258" i="15"/>
  <c r="N258" i="15"/>
  <c r="O258" i="15"/>
  <c r="P258" i="15"/>
  <c r="Q258" i="15"/>
  <c r="R258" i="15"/>
  <c r="S258" i="15"/>
  <c r="T258" i="15"/>
  <c r="U258" i="15"/>
  <c r="V258" i="15"/>
  <c r="B259" i="15"/>
  <c r="E259" i="15"/>
  <c r="C259" i="15"/>
  <c r="A259" i="15"/>
  <c r="D259" i="15"/>
  <c r="F259" i="15"/>
  <c r="G259" i="15"/>
  <c r="H259" i="15"/>
  <c r="I259" i="15"/>
  <c r="J259" i="15"/>
  <c r="K259" i="15"/>
  <c r="L259" i="15"/>
  <c r="M259" i="15"/>
  <c r="N259" i="15"/>
  <c r="O259" i="15"/>
  <c r="P259" i="15"/>
  <c r="Q259" i="15"/>
  <c r="R259" i="15"/>
  <c r="S259" i="15"/>
  <c r="T259" i="15"/>
  <c r="U259" i="15"/>
  <c r="V259" i="15"/>
  <c r="B260" i="15"/>
  <c r="E260" i="15"/>
  <c r="C260" i="15"/>
  <c r="A260" i="15"/>
  <c r="D260" i="15"/>
  <c r="F260" i="15"/>
  <c r="G260" i="15"/>
  <c r="H260" i="15"/>
  <c r="I260" i="15"/>
  <c r="J260" i="15"/>
  <c r="K260" i="15"/>
  <c r="L260" i="15"/>
  <c r="M260" i="15"/>
  <c r="N260" i="15"/>
  <c r="O260" i="15"/>
  <c r="P260" i="15"/>
  <c r="Q260" i="15"/>
  <c r="R260" i="15"/>
  <c r="S260" i="15"/>
  <c r="T260" i="15"/>
  <c r="U260" i="15"/>
  <c r="V260" i="15"/>
  <c r="B261" i="15"/>
  <c r="E261" i="15"/>
  <c r="C261" i="15"/>
  <c r="A261" i="15"/>
  <c r="D261" i="15"/>
  <c r="F261" i="15"/>
  <c r="G261" i="15"/>
  <c r="H261" i="15"/>
  <c r="I261" i="15"/>
  <c r="J261" i="15"/>
  <c r="K261" i="15"/>
  <c r="L261" i="15"/>
  <c r="M261" i="15"/>
  <c r="N261" i="15"/>
  <c r="O261" i="15"/>
  <c r="P261" i="15"/>
  <c r="Q261" i="15"/>
  <c r="R261" i="15"/>
  <c r="S261" i="15"/>
  <c r="T261" i="15"/>
  <c r="U261" i="15"/>
  <c r="V261" i="15"/>
  <c r="B262" i="15"/>
  <c r="E262" i="15"/>
  <c r="C262" i="15"/>
  <c r="A262" i="15"/>
  <c r="D262" i="15"/>
  <c r="F262" i="15"/>
  <c r="G262" i="15"/>
  <c r="H262" i="15"/>
  <c r="I262" i="15"/>
  <c r="J262" i="15"/>
  <c r="K262" i="15"/>
  <c r="L262" i="15"/>
  <c r="M262" i="15"/>
  <c r="N262" i="15"/>
  <c r="O262" i="15"/>
  <c r="P262" i="15"/>
  <c r="Q262" i="15"/>
  <c r="R262" i="15"/>
  <c r="S262" i="15"/>
  <c r="T262" i="15"/>
  <c r="U262" i="15"/>
  <c r="V262" i="15"/>
  <c r="B263" i="15"/>
  <c r="E263" i="15"/>
  <c r="C263" i="15"/>
  <c r="A263" i="15"/>
  <c r="D263" i="15"/>
  <c r="F263" i="15"/>
  <c r="G263" i="15"/>
  <c r="H263" i="15"/>
  <c r="I263" i="15"/>
  <c r="J263" i="15"/>
  <c r="K263" i="15"/>
  <c r="L263" i="15"/>
  <c r="M263" i="15"/>
  <c r="N263" i="15"/>
  <c r="O263" i="15"/>
  <c r="P263" i="15"/>
  <c r="Q263" i="15"/>
  <c r="R263" i="15"/>
  <c r="S263" i="15"/>
  <c r="T263" i="15"/>
  <c r="U263" i="15"/>
  <c r="V263" i="15"/>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3" i="2"/>
  <c r="A16" i="2"/>
  <c r="A32" i="2"/>
  <c r="A29" i="2"/>
  <c r="U23" i="1"/>
  <c r="U24" i="1"/>
  <c r="U25" i="1"/>
  <c r="U26" i="1"/>
  <c r="U27" i="1"/>
  <c r="U28" i="1"/>
  <c r="U30" i="1"/>
  <c r="U32" i="1"/>
  <c r="B27" i="2"/>
  <c r="B26" i="2"/>
  <c r="B25" i="2"/>
  <c r="B24" i="2"/>
  <c r="B23" i="2"/>
  <c r="B22" i="2"/>
  <c r="B21" i="2"/>
  <c r="B20" i="2"/>
  <c r="B19" i="2"/>
  <c r="B18" i="2"/>
  <c r="F7" i="1"/>
  <c r="F8" i="1"/>
  <c r="F9" i="1"/>
  <c r="F10" i="1"/>
  <c r="F11" i="1"/>
  <c r="F12" i="1"/>
  <c r="F13" i="1"/>
  <c r="F14" i="1"/>
  <c r="F16" i="1"/>
  <c r="B14" i="2"/>
  <c r="B13" i="2"/>
  <c r="B12" i="2"/>
  <c r="B11" i="2"/>
  <c r="B10" i="2"/>
  <c r="B9" i="2"/>
  <c r="B8" i="2"/>
  <c r="B7" i="2"/>
  <c r="B6" i="2"/>
  <c r="B5" i="2"/>
  <c r="K7" i="1"/>
  <c r="K8" i="1"/>
  <c r="K9" i="1"/>
  <c r="K10" i="1"/>
  <c r="K11" i="1"/>
  <c r="K12" i="1"/>
  <c r="K14" i="1"/>
  <c r="K16" i="1"/>
  <c r="B4" i="1"/>
  <c r="F182" i="4"/>
  <c r="D182" i="4"/>
  <c r="F197" i="4"/>
  <c r="D197" i="4"/>
  <c r="F212" i="4"/>
  <c r="D212" i="4"/>
  <c r="B32" i="1"/>
  <c r="U7" i="1"/>
  <c r="U8" i="1"/>
  <c r="U9" i="1"/>
  <c r="U10" i="1"/>
  <c r="U11" i="1"/>
  <c r="U12" i="1"/>
  <c r="U14" i="1"/>
  <c r="U16" i="1"/>
  <c r="B16" i="1"/>
  <c r="V230" i="4"/>
  <c r="V231" i="4"/>
  <c r="V232" i="4"/>
  <c r="V233" i="4"/>
  <c r="V234" i="4"/>
  <c r="V235" i="4"/>
  <c r="V236" i="4"/>
  <c r="V237" i="4"/>
  <c r="V238" i="4"/>
  <c r="V239" i="4"/>
  <c r="V240" i="4"/>
  <c r="V241" i="4"/>
  <c r="U230" i="4"/>
  <c r="U231" i="4"/>
  <c r="U232" i="4"/>
  <c r="U233" i="4"/>
  <c r="U234" i="4"/>
  <c r="U235" i="4"/>
  <c r="U236" i="4"/>
  <c r="U237" i="4"/>
  <c r="U238" i="4"/>
  <c r="U239" i="4"/>
  <c r="U240" i="4"/>
  <c r="U241" i="4"/>
  <c r="T230" i="4"/>
  <c r="T231" i="4"/>
  <c r="T232" i="4"/>
  <c r="T233" i="4"/>
  <c r="T234" i="4"/>
  <c r="T235" i="4"/>
  <c r="T236" i="4"/>
  <c r="T237" i="4"/>
  <c r="T238" i="4"/>
  <c r="T239" i="4"/>
  <c r="T240" i="4"/>
  <c r="T241" i="4"/>
  <c r="S230" i="4"/>
  <c r="S231" i="4"/>
  <c r="S232" i="4"/>
  <c r="S233" i="4"/>
  <c r="S234" i="4"/>
  <c r="S235" i="4"/>
  <c r="S236" i="4"/>
  <c r="S237" i="4"/>
  <c r="S238" i="4"/>
  <c r="S239" i="4"/>
  <c r="S240" i="4"/>
  <c r="S241" i="4"/>
  <c r="R230" i="4"/>
  <c r="R231" i="4"/>
  <c r="R232" i="4"/>
  <c r="R233" i="4"/>
  <c r="R234" i="4"/>
  <c r="R235" i="4"/>
  <c r="R236" i="4"/>
  <c r="R237" i="4"/>
  <c r="R238" i="4"/>
  <c r="R239" i="4"/>
  <c r="R240" i="4"/>
  <c r="R241" i="4"/>
  <c r="Q230" i="4"/>
  <c r="Q231" i="4"/>
  <c r="Q232" i="4"/>
  <c r="Q233" i="4"/>
  <c r="Q234" i="4"/>
  <c r="Q235" i="4"/>
  <c r="Q236" i="4"/>
  <c r="Q237" i="4"/>
  <c r="Q238" i="4"/>
  <c r="Q239" i="4"/>
  <c r="Q240" i="4"/>
  <c r="Q241" i="4"/>
  <c r="P230" i="4"/>
  <c r="P231" i="4"/>
  <c r="P232" i="4"/>
  <c r="P233" i="4"/>
  <c r="P234" i="4"/>
  <c r="P235" i="4"/>
  <c r="P236" i="4"/>
  <c r="P237" i="4"/>
  <c r="P238" i="4"/>
  <c r="P239" i="4"/>
  <c r="P240" i="4"/>
  <c r="P241" i="4"/>
  <c r="O230" i="4"/>
  <c r="O231" i="4"/>
  <c r="O232" i="4"/>
  <c r="O233" i="4"/>
  <c r="O234" i="4"/>
  <c r="O235" i="4"/>
  <c r="O236" i="4"/>
  <c r="O237" i="4"/>
  <c r="O238" i="4"/>
  <c r="O239" i="4"/>
  <c r="O240" i="4"/>
  <c r="O241" i="4"/>
  <c r="N230" i="4"/>
  <c r="N231" i="4"/>
  <c r="N232" i="4"/>
  <c r="N233" i="4"/>
  <c r="N234" i="4"/>
  <c r="N235" i="4"/>
  <c r="N236" i="4"/>
  <c r="N237" i="4"/>
  <c r="N238" i="4"/>
  <c r="N239" i="4"/>
  <c r="N240" i="4"/>
  <c r="N241" i="4"/>
  <c r="M230" i="4"/>
  <c r="M231" i="4"/>
  <c r="M232" i="4"/>
  <c r="M233" i="4"/>
  <c r="M234" i="4"/>
  <c r="M235" i="4"/>
  <c r="M236" i="4"/>
  <c r="M237" i="4"/>
  <c r="M238" i="4"/>
  <c r="M239" i="4"/>
  <c r="M240" i="4"/>
  <c r="M241" i="4"/>
  <c r="L230" i="4"/>
  <c r="L231" i="4"/>
  <c r="L232" i="4"/>
  <c r="L233" i="4"/>
  <c r="L234" i="4"/>
  <c r="L235" i="4"/>
  <c r="L236" i="4"/>
  <c r="L237" i="4"/>
  <c r="L238" i="4"/>
  <c r="L239" i="4"/>
  <c r="L240" i="4"/>
  <c r="L241" i="4"/>
  <c r="K230" i="4"/>
  <c r="K231" i="4"/>
  <c r="K232" i="4"/>
  <c r="K233" i="4"/>
  <c r="K234" i="4"/>
  <c r="K235" i="4"/>
  <c r="K236" i="4"/>
  <c r="K237" i="4"/>
  <c r="K238" i="4"/>
  <c r="K239" i="4"/>
  <c r="K240" i="4"/>
  <c r="K241" i="4"/>
  <c r="J230" i="4"/>
  <c r="J231" i="4"/>
  <c r="J232" i="4"/>
  <c r="J233" i="4"/>
  <c r="J234" i="4"/>
  <c r="J235" i="4"/>
  <c r="J236" i="4"/>
  <c r="J237" i="4"/>
  <c r="J238" i="4"/>
  <c r="J239" i="4"/>
  <c r="J240" i="4"/>
  <c r="J241" i="4"/>
  <c r="I230" i="4"/>
  <c r="I231" i="4"/>
  <c r="I232" i="4"/>
  <c r="I233" i="4"/>
  <c r="I234" i="4"/>
  <c r="I235" i="4"/>
  <c r="I236" i="4"/>
  <c r="I237" i="4"/>
  <c r="I238" i="4"/>
  <c r="I239" i="4"/>
  <c r="I240" i="4"/>
  <c r="I241" i="4"/>
  <c r="H230" i="4"/>
  <c r="H231" i="4"/>
  <c r="H232" i="4"/>
  <c r="H233" i="4"/>
  <c r="H234" i="4"/>
  <c r="H235" i="4"/>
  <c r="H236" i="4"/>
  <c r="H237" i="4"/>
  <c r="H238" i="4"/>
  <c r="H239" i="4"/>
  <c r="H240" i="4"/>
  <c r="H241" i="4"/>
  <c r="G230" i="4"/>
  <c r="G231" i="4"/>
  <c r="G232" i="4"/>
  <c r="G233" i="4"/>
  <c r="G234" i="4"/>
  <c r="G235" i="4"/>
  <c r="G236" i="4"/>
  <c r="G237" i="4"/>
  <c r="G238" i="4"/>
  <c r="G239" i="4"/>
  <c r="G240" i="4"/>
  <c r="G241" i="4"/>
  <c r="F230" i="4"/>
  <c r="F231" i="4"/>
  <c r="F232" i="4"/>
  <c r="F233" i="4"/>
  <c r="F234" i="4"/>
  <c r="F235" i="4"/>
  <c r="F236" i="4"/>
  <c r="F237" i="4"/>
  <c r="F238" i="4"/>
  <c r="F239" i="4"/>
  <c r="F240" i="4"/>
  <c r="F241" i="4"/>
  <c r="E230" i="4"/>
  <c r="E231" i="4"/>
  <c r="E232" i="4"/>
  <c r="E233" i="4"/>
  <c r="E234" i="4"/>
  <c r="E235" i="4"/>
  <c r="E236" i="4"/>
  <c r="E237" i="4"/>
  <c r="E238" i="4"/>
  <c r="E239" i="4"/>
  <c r="E240" i="4"/>
  <c r="E241" i="4"/>
  <c r="D230" i="4"/>
  <c r="D231" i="4"/>
  <c r="D232" i="4"/>
  <c r="D233" i="4"/>
  <c r="D234" i="4"/>
  <c r="D235" i="4"/>
  <c r="D236" i="4"/>
  <c r="D237" i="4"/>
  <c r="D238" i="4"/>
  <c r="D239" i="4"/>
  <c r="D240" i="4"/>
  <c r="D241" i="4"/>
  <c r="C230" i="4"/>
  <c r="C231" i="4"/>
  <c r="C232" i="4"/>
  <c r="C233" i="4"/>
  <c r="C234" i="4"/>
  <c r="C235" i="4"/>
  <c r="C236" i="4"/>
  <c r="C237" i="4"/>
  <c r="C238" i="4"/>
  <c r="C239" i="4"/>
  <c r="C240" i="4"/>
  <c r="C241" i="4"/>
  <c r="V229" i="4"/>
  <c r="U229" i="4"/>
  <c r="T229" i="4"/>
  <c r="S229" i="4"/>
  <c r="R229" i="4"/>
  <c r="Q229" i="4"/>
  <c r="P229" i="4"/>
  <c r="O229" i="4"/>
  <c r="N229" i="4"/>
  <c r="M229" i="4"/>
  <c r="L229" i="4"/>
  <c r="K229" i="4"/>
  <c r="J229" i="4"/>
  <c r="I229" i="4"/>
  <c r="H229" i="4"/>
  <c r="G229" i="4"/>
  <c r="F229" i="4"/>
  <c r="E229" i="4"/>
  <c r="D229" i="4"/>
  <c r="C229" i="4"/>
  <c r="V215" i="4"/>
  <c r="V216" i="4"/>
  <c r="V217" i="4"/>
  <c r="V218" i="4"/>
  <c r="V219" i="4"/>
  <c r="V220" i="4"/>
  <c r="V221" i="4"/>
  <c r="V222" i="4"/>
  <c r="V223" i="4"/>
  <c r="V224" i="4"/>
  <c r="V225" i="4"/>
  <c r="V226" i="4"/>
  <c r="U215" i="4"/>
  <c r="U216" i="4"/>
  <c r="U217" i="4"/>
  <c r="U218" i="4"/>
  <c r="U219" i="4"/>
  <c r="U220" i="4"/>
  <c r="U221" i="4"/>
  <c r="U222" i="4"/>
  <c r="U223" i="4"/>
  <c r="U224" i="4"/>
  <c r="U225" i="4"/>
  <c r="U226" i="4"/>
  <c r="T215" i="4"/>
  <c r="T216" i="4"/>
  <c r="T217" i="4"/>
  <c r="T218" i="4"/>
  <c r="T219" i="4"/>
  <c r="T220" i="4"/>
  <c r="T221" i="4"/>
  <c r="T222" i="4"/>
  <c r="T223" i="4"/>
  <c r="T224" i="4"/>
  <c r="T225" i="4"/>
  <c r="T226" i="4"/>
  <c r="S215" i="4"/>
  <c r="S216" i="4"/>
  <c r="S217" i="4"/>
  <c r="S218" i="4"/>
  <c r="S219" i="4"/>
  <c r="S220" i="4"/>
  <c r="S221" i="4"/>
  <c r="S222" i="4"/>
  <c r="S223" i="4"/>
  <c r="S224" i="4"/>
  <c r="S225" i="4"/>
  <c r="S226" i="4"/>
  <c r="R215" i="4"/>
  <c r="R216" i="4"/>
  <c r="R217" i="4"/>
  <c r="R218" i="4"/>
  <c r="R219" i="4"/>
  <c r="R220" i="4"/>
  <c r="R221" i="4"/>
  <c r="R222" i="4"/>
  <c r="R223" i="4"/>
  <c r="R224" i="4"/>
  <c r="R225" i="4"/>
  <c r="R226" i="4"/>
  <c r="Q215" i="4"/>
  <c r="Q216" i="4"/>
  <c r="Q217" i="4"/>
  <c r="Q218" i="4"/>
  <c r="Q219" i="4"/>
  <c r="Q220" i="4"/>
  <c r="Q221" i="4"/>
  <c r="Q222" i="4"/>
  <c r="Q223" i="4"/>
  <c r="Q224" i="4"/>
  <c r="Q225" i="4"/>
  <c r="Q226" i="4"/>
  <c r="P215" i="4"/>
  <c r="P216" i="4"/>
  <c r="P217" i="4"/>
  <c r="P218" i="4"/>
  <c r="P219" i="4"/>
  <c r="P220" i="4"/>
  <c r="P221" i="4"/>
  <c r="P222" i="4"/>
  <c r="P223" i="4"/>
  <c r="P224" i="4"/>
  <c r="P225" i="4"/>
  <c r="P226" i="4"/>
  <c r="O215" i="4"/>
  <c r="O216" i="4"/>
  <c r="O217" i="4"/>
  <c r="O218" i="4"/>
  <c r="O219" i="4"/>
  <c r="O220" i="4"/>
  <c r="O221" i="4"/>
  <c r="O222" i="4"/>
  <c r="O223" i="4"/>
  <c r="O224" i="4"/>
  <c r="O225" i="4"/>
  <c r="O226" i="4"/>
  <c r="N215" i="4"/>
  <c r="N216" i="4"/>
  <c r="N217" i="4"/>
  <c r="N218" i="4"/>
  <c r="N219" i="4"/>
  <c r="N220" i="4"/>
  <c r="N221" i="4"/>
  <c r="N222" i="4"/>
  <c r="N223" i="4"/>
  <c r="N224" i="4"/>
  <c r="N225" i="4"/>
  <c r="N226" i="4"/>
  <c r="M215" i="4"/>
  <c r="M216" i="4"/>
  <c r="M217" i="4"/>
  <c r="M218" i="4"/>
  <c r="M219" i="4"/>
  <c r="M220" i="4"/>
  <c r="M221" i="4"/>
  <c r="M222" i="4"/>
  <c r="M223" i="4"/>
  <c r="M224" i="4"/>
  <c r="M225" i="4"/>
  <c r="M226" i="4"/>
  <c r="L215" i="4"/>
  <c r="L216" i="4"/>
  <c r="L217" i="4"/>
  <c r="L218" i="4"/>
  <c r="L219" i="4"/>
  <c r="L220" i="4"/>
  <c r="L221" i="4"/>
  <c r="L222" i="4"/>
  <c r="L223" i="4"/>
  <c r="L224" i="4"/>
  <c r="L225" i="4"/>
  <c r="L226" i="4"/>
  <c r="K215" i="4"/>
  <c r="K216" i="4"/>
  <c r="K217" i="4"/>
  <c r="K218" i="4"/>
  <c r="K219" i="4"/>
  <c r="K220" i="4"/>
  <c r="K221" i="4"/>
  <c r="K222" i="4"/>
  <c r="K223" i="4"/>
  <c r="K224" i="4"/>
  <c r="K225" i="4"/>
  <c r="K226" i="4"/>
  <c r="J215" i="4"/>
  <c r="J216" i="4"/>
  <c r="J217" i="4"/>
  <c r="J218" i="4"/>
  <c r="J219" i="4"/>
  <c r="J220" i="4"/>
  <c r="J221" i="4"/>
  <c r="J222" i="4"/>
  <c r="J223" i="4"/>
  <c r="J224" i="4"/>
  <c r="J225" i="4"/>
  <c r="J226" i="4"/>
  <c r="I215" i="4"/>
  <c r="I216" i="4"/>
  <c r="I217" i="4"/>
  <c r="I218" i="4"/>
  <c r="I219" i="4"/>
  <c r="I220" i="4"/>
  <c r="I221" i="4"/>
  <c r="I222" i="4"/>
  <c r="I223" i="4"/>
  <c r="I224" i="4"/>
  <c r="I225" i="4"/>
  <c r="I226" i="4"/>
  <c r="H215" i="4"/>
  <c r="H216" i="4"/>
  <c r="H217" i="4"/>
  <c r="H218" i="4"/>
  <c r="H219" i="4"/>
  <c r="H220" i="4"/>
  <c r="H221" i="4"/>
  <c r="H222" i="4"/>
  <c r="H223" i="4"/>
  <c r="H224" i="4"/>
  <c r="H225" i="4"/>
  <c r="H226" i="4"/>
  <c r="G215" i="4"/>
  <c r="G216" i="4"/>
  <c r="G217" i="4"/>
  <c r="G218" i="4"/>
  <c r="G219" i="4"/>
  <c r="G220" i="4"/>
  <c r="G221" i="4"/>
  <c r="G222" i="4"/>
  <c r="G223" i="4"/>
  <c r="G224" i="4"/>
  <c r="G225" i="4"/>
  <c r="G226" i="4"/>
  <c r="F215" i="4"/>
  <c r="F216" i="4"/>
  <c r="F217" i="4"/>
  <c r="F218" i="4"/>
  <c r="F219" i="4"/>
  <c r="F220" i="4"/>
  <c r="F221" i="4"/>
  <c r="F222" i="4"/>
  <c r="F223" i="4"/>
  <c r="F224" i="4"/>
  <c r="F225" i="4"/>
  <c r="F226" i="4"/>
  <c r="E215" i="4"/>
  <c r="E216" i="4"/>
  <c r="E217" i="4"/>
  <c r="E218" i="4"/>
  <c r="E219" i="4"/>
  <c r="E220" i="4"/>
  <c r="E221" i="4"/>
  <c r="E222" i="4"/>
  <c r="E223" i="4"/>
  <c r="E224" i="4"/>
  <c r="E225" i="4"/>
  <c r="E226" i="4"/>
  <c r="D215" i="4"/>
  <c r="D216" i="4"/>
  <c r="D217" i="4"/>
  <c r="D218" i="4"/>
  <c r="D219" i="4"/>
  <c r="D220" i="4"/>
  <c r="D221" i="4"/>
  <c r="D222" i="4"/>
  <c r="D223" i="4"/>
  <c r="D224" i="4"/>
  <c r="D225" i="4"/>
  <c r="D226" i="4"/>
  <c r="C215" i="4"/>
  <c r="C216" i="4"/>
  <c r="C217" i="4"/>
  <c r="C218" i="4"/>
  <c r="C219" i="4"/>
  <c r="C220" i="4"/>
  <c r="C221" i="4"/>
  <c r="C222" i="4"/>
  <c r="C223" i="4"/>
  <c r="C224" i="4"/>
  <c r="C225" i="4"/>
  <c r="C226" i="4"/>
  <c r="V214" i="4"/>
  <c r="U214" i="4"/>
  <c r="T214" i="4"/>
  <c r="S214" i="4"/>
  <c r="R214" i="4"/>
  <c r="Q214" i="4"/>
  <c r="P214" i="4"/>
  <c r="O214" i="4"/>
  <c r="N214" i="4"/>
  <c r="M214" i="4"/>
  <c r="L214" i="4"/>
  <c r="K214" i="4"/>
  <c r="J214" i="4"/>
  <c r="I214" i="4"/>
  <c r="H214" i="4"/>
  <c r="G214" i="4"/>
  <c r="F214" i="4"/>
  <c r="E214" i="4"/>
  <c r="D214" i="4"/>
  <c r="C214" i="4"/>
  <c r="V200" i="4"/>
  <c r="V201" i="4"/>
  <c r="V202" i="4"/>
  <c r="V203" i="4"/>
  <c r="V204" i="4"/>
  <c r="V205" i="4"/>
  <c r="V206" i="4"/>
  <c r="V207" i="4"/>
  <c r="V208" i="4"/>
  <c r="V209" i="4"/>
  <c r="V210" i="4"/>
  <c r="V211" i="4"/>
  <c r="U200" i="4"/>
  <c r="U201" i="4"/>
  <c r="U202" i="4"/>
  <c r="U203" i="4"/>
  <c r="U204" i="4"/>
  <c r="U205" i="4"/>
  <c r="U206" i="4"/>
  <c r="U207" i="4"/>
  <c r="U208" i="4"/>
  <c r="U209" i="4"/>
  <c r="U210" i="4"/>
  <c r="U211" i="4"/>
  <c r="T200" i="4"/>
  <c r="T201" i="4"/>
  <c r="T202" i="4"/>
  <c r="T203" i="4"/>
  <c r="T204" i="4"/>
  <c r="T205" i="4"/>
  <c r="T206" i="4"/>
  <c r="T207" i="4"/>
  <c r="T208" i="4"/>
  <c r="T209" i="4"/>
  <c r="T210" i="4"/>
  <c r="T211" i="4"/>
  <c r="S200" i="4"/>
  <c r="S201" i="4"/>
  <c r="S202" i="4"/>
  <c r="S203" i="4"/>
  <c r="S204" i="4"/>
  <c r="S205" i="4"/>
  <c r="S206" i="4"/>
  <c r="S207" i="4"/>
  <c r="S208" i="4"/>
  <c r="S209" i="4"/>
  <c r="S210" i="4"/>
  <c r="S211" i="4"/>
  <c r="R200" i="4"/>
  <c r="R201" i="4"/>
  <c r="R202" i="4"/>
  <c r="R203" i="4"/>
  <c r="R204" i="4"/>
  <c r="R205" i="4"/>
  <c r="R206" i="4"/>
  <c r="R207" i="4"/>
  <c r="R208" i="4"/>
  <c r="R209" i="4"/>
  <c r="R210" i="4"/>
  <c r="R211" i="4"/>
  <c r="Q200" i="4"/>
  <c r="Q201" i="4"/>
  <c r="Q202" i="4"/>
  <c r="Q203" i="4"/>
  <c r="Q204" i="4"/>
  <c r="Q205" i="4"/>
  <c r="Q206" i="4"/>
  <c r="Q207" i="4"/>
  <c r="Q208" i="4"/>
  <c r="Q209" i="4"/>
  <c r="Q210" i="4"/>
  <c r="Q211" i="4"/>
  <c r="P200" i="4"/>
  <c r="P201" i="4"/>
  <c r="P202" i="4"/>
  <c r="P203" i="4"/>
  <c r="P204" i="4"/>
  <c r="P205" i="4"/>
  <c r="P206" i="4"/>
  <c r="P207" i="4"/>
  <c r="P208" i="4"/>
  <c r="P209" i="4"/>
  <c r="P210" i="4"/>
  <c r="P211" i="4"/>
  <c r="O200" i="4"/>
  <c r="O201" i="4"/>
  <c r="O202" i="4"/>
  <c r="O203" i="4"/>
  <c r="O204" i="4"/>
  <c r="O205" i="4"/>
  <c r="O206" i="4"/>
  <c r="O207" i="4"/>
  <c r="O208" i="4"/>
  <c r="O209" i="4"/>
  <c r="O210" i="4"/>
  <c r="O211" i="4"/>
  <c r="N200" i="4"/>
  <c r="N201" i="4"/>
  <c r="N202" i="4"/>
  <c r="N203" i="4"/>
  <c r="N204" i="4"/>
  <c r="N205" i="4"/>
  <c r="N206" i="4"/>
  <c r="N207" i="4"/>
  <c r="N208" i="4"/>
  <c r="N209" i="4"/>
  <c r="N210" i="4"/>
  <c r="N211" i="4"/>
  <c r="M200" i="4"/>
  <c r="M201" i="4"/>
  <c r="M202" i="4"/>
  <c r="M203" i="4"/>
  <c r="M204" i="4"/>
  <c r="M205" i="4"/>
  <c r="M206" i="4"/>
  <c r="M207" i="4"/>
  <c r="M208" i="4"/>
  <c r="M209" i="4"/>
  <c r="M210" i="4"/>
  <c r="M211" i="4"/>
  <c r="L200" i="4"/>
  <c r="L201" i="4"/>
  <c r="L202" i="4"/>
  <c r="L203" i="4"/>
  <c r="L204" i="4"/>
  <c r="L205" i="4"/>
  <c r="L206" i="4"/>
  <c r="L207" i="4"/>
  <c r="L208" i="4"/>
  <c r="L209" i="4"/>
  <c r="L210" i="4"/>
  <c r="L211" i="4"/>
  <c r="K200" i="4"/>
  <c r="K201" i="4"/>
  <c r="K202" i="4"/>
  <c r="K203" i="4"/>
  <c r="K204" i="4"/>
  <c r="K205" i="4"/>
  <c r="K206" i="4"/>
  <c r="K207" i="4"/>
  <c r="K208" i="4"/>
  <c r="K209" i="4"/>
  <c r="K210" i="4"/>
  <c r="K211" i="4"/>
  <c r="J200" i="4"/>
  <c r="J201" i="4"/>
  <c r="J202" i="4"/>
  <c r="J203" i="4"/>
  <c r="J204" i="4"/>
  <c r="J205" i="4"/>
  <c r="J206" i="4"/>
  <c r="J207" i="4"/>
  <c r="J208" i="4"/>
  <c r="J209" i="4"/>
  <c r="J210" i="4"/>
  <c r="J211" i="4"/>
  <c r="I200" i="4"/>
  <c r="I201" i="4"/>
  <c r="I202" i="4"/>
  <c r="I203" i="4"/>
  <c r="I204" i="4"/>
  <c r="I205" i="4"/>
  <c r="I206" i="4"/>
  <c r="I207" i="4"/>
  <c r="I208" i="4"/>
  <c r="I209" i="4"/>
  <c r="I210" i="4"/>
  <c r="I211" i="4"/>
  <c r="H200" i="4"/>
  <c r="H201" i="4"/>
  <c r="H202" i="4"/>
  <c r="H203" i="4"/>
  <c r="H204" i="4"/>
  <c r="H205" i="4"/>
  <c r="H206" i="4"/>
  <c r="H207" i="4"/>
  <c r="H208" i="4"/>
  <c r="H209" i="4"/>
  <c r="H210" i="4"/>
  <c r="H211" i="4"/>
  <c r="G200" i="4"/>
  <c r="G201" i="4"/>
  <c r="G202" i="4"/>
  <c r="G203" i="4"/>
  <c r="G204" i="4"/>
  <c r="G205" i="4"/>
  <c r="G206" i="4"/>
  <c r="G207" i="4"/>
  <c r="G208" i="4"/>
  <c r="G209" i="4"/>
  <c r="G210" i="4"/>
  <c r="G211" i="4"/>
  <c r="F200" i="4"/>
  <c r="F201" i="4"/>
  <c r="F202" i="4"/>
  <c r="F203" i="4"/>
  <c r="F204" i="4"/>
  <c r="F205" i="4"/>
  <c r="F206" i="4"/>
  <c r="F207" i="4"/>
  <c r="F208" i="4"/>
  <c r="F209" i="4"/>
  <c r="F210" i="4"/>
  <c r="F211" i="4"/>
  <c r="E200" i="4"/>
  <c r="E201" i="4"/>
  <c r="E202" i="4"/>
  <c r="E203" i="4"/>
  <c r="E204" i="4"/>
  <c r="E205" i="4"/>
  <c r="E206" i="4"/>
  <c r="E207" i="4"/>
  <c r="E208" i="4"/>
  <c r="E209" i="4"/>
  <c r="E210" i="4"/>
  <c r="E211" i="4"/>
  <c r="D200" i="4"/>
  <c r="D201" i="4"/>
  <c r="D202" i="4"/>
  <c r="D203" i="4"/>
  <c r="D204" i="4"/>
  <c r="D205" i="4"/>
  <c r="D206" i="4"/>
  <c r="D207" i="4"/>
  <c r="D208" i="4"/>
  <c r="D209" i="4"/>
  <c r="D210" i="4"/>
  <c r="D211" i="4"/>
  <c r="C200" i="4"/>
  <c r="C201" i="4"/>
  <c r="C202" i="4"/>
  <c r="C203" i="4"/>
  <c r="C204" i="4"/>
  <c r="C205" i="4"/>
  <c r="C206" i="4"/>
  <c r="C207" i="4"/>
  <c r="C208" i="4"/>
  <c r="C209" i="4"/>
  <c r="C210" i="4"/>
  <c r="C211" i="4"/>
  <c r="V199" i="4"/>
  <c r="U199" i="4"/>
  <c r="T199" i="4"/>
  <c r="S199" i="4"/>
  <c r="R199" i="4"/>
  <c r="Q199" i="4"/>
  <c r="P199" i="4"/>
  <c r="O199" i="4"/>
  <c r="N199" i="4"/>
  <c r="M199" i="4"/>
  <c r="L199" i="4"/>
  <c r="K199" i="4"/>
  <c r="J199" i="4"/>
  <c r="I199" i="4"/>
  <c r="H199" i="4"/>
  <c r="G199" i="4"/>
  <c r="F199" i="4"/>
  <c r="E199" i="4"/>
  <c r="D199" i="4"/>
  <c r="C199" i="4"/>
  <c r="V185" i="4"/>
  <c r="V186" i="4"/>
  <c r="V187" i="4"/>
  <c r="V188" i="4"/>
  <c r="V189" i="4"/>
  <c r="V190" i="4"/>
  <c r="V191" i="4"/>
  <c r="V192" i="4"/>
  <c r="V193" i="4"/>
  <c r="V194" i="4"/>
  <c r="V195" i="4"/>
  <c r="V196" i="4"/>
  <c r="U185" i="4"/>
  <c r="U186" i="4"/>
  <c r="U187" i="4"/>
  <c r="U188" i="4"/>
  <c r="U189" i="4"/>
  <c r="U190" i="4"/>
  <c r="U191" i="4"/>
  <c r="U192" i="4"/>
  <c r="U193" i="4"/>
  <c r="U194" i="4"/>
  <c r="U195" i="4"/>
  <c r="U196" i="4"/>
  <c r="T185" i="4"/>
  <c r="T186" i="4"/>
  <c r="T187" i="4"/>
  <c r="T188" i="4"/>
  <c r="T189" i="4"/>
  <c r="T190" i="4"/>
  <c r="T191" i="4"/>
  <c r="T192" i="4"/>
  <c r="T193" i="4"/>
  <c r="T194" i="4"/>
  <c r="T195" i="4"/>
  <c r="T196" i="4"/>
  <c r="S185" i="4"/>
  <c r="S186" i="4"/>
  <c r="S187" i="4"/>
  <c r="S188" i="4"/>
  <c r="S189" i="4"/>
  <c r="S190" i="4"/>
  <c r="S191" i="4"/>
  <c r="S192" i="4"/>
  <c r="S193" i="4"/>
  <c r="S194" i="4"/>
  <c r="S195" i="4"/>
  <c r="S196" i="4"/>
  <c r="R185" i="4"/>
  <c r="R186" i="4"/>
  <c r="R187" i="4"/>
  <c r="R188" i="4"/>
  <c r="R189" i="4"/>
  <c r="R190" i="4"/>
  <c r="R191" i="4"/>
  <c r="R192" i="4"/>
  <c r="R193" i="4"/>
  <c r="R194" i="4"/>
  <c r="R195" i="4"/>
  <c r="R196" i="4"/>
  <c r="Q185" i="4"/>
  <c r="Q186" i="4"/>
  <c r="Q187" i="4"/>
  <c r="Q188" i="4"/>
  <c r="Q189" i="4"/>
  <c r="Q190" i="4"/>
  <c r="Q191" i="4"/>
  <c r="Q192" i="4"/>
  <c r="Q193" i="4"/>
  <c r="Q194" i="4"/>
  <c r="Q195" i="4"/>
  <c r="Q196" i="4"/>
  <c r="P185" i="4"/>
  <c r="P186" i="4"/>
  <c r="P187" i="4"/>
  <c r="P188" i="4"/>
  <c r="P189" i="4"/>
  <c r="P190" i="4"/>
  <c r="P191" i="4"/>
  <c r="P192" i="4"/>
  <c r="P193" i="4"/>
  <c r="P194" i="4"/>
  <c r="P195" i="4"/>
  <c r="P196" i="4"/>
  <c r="O185" i="4"/>
  <c r="O186" i="4"/>
  <c r="O187" i="4"/>
  <c r="O188" i="4"/>
  <c r="O189" i="4"/>
  <c r="O190" i="4"/>
  <c r="O191" i="4"/>
  <c r="O192" i="4"/>
  <c r="O193" i="4"/>
  <c r="O194" i="4"/>
  <c r="O195" i="4"/>
  <c r="O196" i="4"/>
  <c r="N185" i="4"/>
  <c r="N186" i="4"/>
  <c r="N187" i="4"/>
  <c r="N188" i="4"/>
  <c r="N189" i="4"/>
  <c r="N190" i="4"/>
  <c r="N191" i="4"/>
  <c r="N192" i="4"/>
  <c r="N193" i="4"/>
  <c r="N194" i="4"/>
  <c r="N195" i="4"/>
  <c r="N196" i="4"/>
  <c r="M185" i="4"/>
  <c r="M186" i="4"/>
  <c r="M187" i="4"/>
  <c r="M188" i="4"/>
  <c r="M189" i="4"/>
  <c r="M190" i="4"/>
  <c r="M191" i="4"/>
  <c r="M192" i="4"/>
  <c r="M193" i="4"/>
  <c r="M194" i="4"/>
  <c r="M195" i="4"/>
  <c r="M196" i="4"/>
  <c r="L185" i="4"/>
  <c r="L186" i="4"/>
  <c r="L187" i="4"/>
  <c r="L188" i="4"/>
  <c r="L189" i="4"/>
  <c r="L190" i="4"/>
  <c r="L191" i="4"/>
  <c r="L192" i="4"/>
  <c r="L193" i="4"/>
  <c r="L194" i="4"/>
  <c r="L195" i="4"/>
  <c r="L196" i="4"/>
  <c r="K185" i="4"/>
  <c r="K186" i="4"/>
  <c r="K187" i="4"/>
  <c r="K188" i="4"/>
  <c r="K189" i="4"/>
  <c r="K190" i="4"/>
  <c r="K191" i="4"/>
  <c r="K192" i="4"/>
  <c r="K193" i="4"/>
  <c r="K194" i="4"/>
  <c r="K195" i="4"/>
  <c r="K196" i="4"/>
  <c r="J185" i="4"/>
  <c r="J186" i="4"/>
  <c r="J187" i="4"/>
  <c r="J188" i="4"/>
  <c r="J189" i="4"/>
  <c r="J190" i="4"/>
  <c r="J191" i="4"/>
  <c r="J192" i="4"/>
  <c r="J193" i="4"/>
  <c r="J194" i="4"/>
  <c r="J195" i="4"/>
  <c r="J196" i="4"/>
  <c r="I185" i="4"/>
  <c r="I186" i="4"/>
  <c r="I187" i="4"/>
  <c r="I188" i="4"/>
  <c r="I189" i="4"/>
  <c r="I190" i="4"/>
  <c r="I191" i="4"/>
  <c r="I192" i="4"/>
  <c r="I193" i="4"/>
  <c r="I194" i="4"/>
  <c r="I195" i="4"/>
  <c r="I196" i="4"/>
  <c r="H185" i="4"/>
  <c r="H186" i="4"/>
  <c r="H187" i="4"/>
  <c r="H188" i="4"/>
  <c r="H189" i="4"/>
  <c r="H190" i="4"/>
  <c r="H191" i="4"/>
  <c r="H192" i="4"/>
  <c r="H193" i="4"/>
  <c r="H194" i="4"/>
  <c r="H195" i="4"/>
  <c r="H196" i="4"/>
  <c r="G185" i="4"/>
  <c r="G186" i="4"/>
  <c r="G187" i="4"/>
  <c r="G188" i="4"/>
  <c r="G189" i="4"/>
  <c r="G190" i="4"/>
  <c r="G191" i="4"/>
  <c r="G192" i="4"/>
  <c r="G193" i="4"/>
  <c r="G194" i="4"/>
  <c r="G195" i="4"/>
  <c r="G196" i="4"/>
  <c r="F185" i="4"/>
  <c r="F186" i="4"/>
  <c r="F187" i="4"/>
  <c r="F188" i="4"/>
  <c r="F189" i="4"/>
  <c r="F190" i="4"/>
  <c r="F191" i="4"/>
  <c r="F192" i="4"/>
  <c r="F193" i="4"/>
  <c r="F194" i="4"/>
  <c r="F195" i="4"/>
  <c r="F196" i="4"/>
  <c r="E185" i="4"/>
  <c r="E186" i="4"/>
  <c r="E187" i="4"/>
  <c r="E188" i="4"/>
  <c r="E189" i="4"/>
  <c r="E190" i="4"/>
  <c r="E191" i="4"/>
  <c r="E192" i="4"/>
  <c r="E193" i="4"/>
  <c r="E194" i="4"/>
  <c r="E195" i="4"/>
  <c r="E196" i="4"/>
  <c r="D185" i="4"/>
  <c r="D186" i="4"/>
  <c r="D187" i="4"/>
  <c r="D188" i="4"/>
  <c r="D189" i="4"/>
  <c r="D190" i="4"/>
  <c r="D191" i="4"/>
  <c r="D192" i="4"/>
  <c r="D193" i="4"/>
  <c r="D194" i="4"/>
  <c r="D195" i="4"/>
  <c r="D196" i="4"/>
  <c r="C185" i="4"/>
  <c r="C186" i="4"/>
  <c r="C187" i="4"/>
  <c r="C188" i="4"/>
  <c r="C189" i="4"/>
  <c r="C190" i="4"/>
  <c r="C191" i="4"/>
  <c r="C192" i="4"/>
  <c r="C193" i="4"/>
  <c r="C194" i="4"/>
  <c r="C195" i="4"/>
  <c r="C196" i="4"/>
  <c r="V184" i="4"/>
  <c r="U184" i="4"/>
  <c r="T184" i="4"/>
  <c r="S184" i="4"/>
  <c r="R184" i="4"/>
  <c r="Q184" i="4"/>
  <c r="P184" i="4"/>
  <c r="O184" i="4"/>
  <c r="N184" i="4"/>
  <c r="M184" i="4"/>
  <c r="L184" i="4"/>
  <c r="K184" i="4"/>
  <c r="J184" i="4"/>
  <c r="I184" i="4"/>
  <c r="H184" i="4"/>
  <c r="G184" i="4"/>
  <c r="F184" i="4"/>
  <c r="E184" i="4"/>
  <c r="D184" i="4"/>
  <c r="C184" i="4"/>
  <c r="V170" i="4"/>
  <c r="V171" i="4"/>
  <c r="V172" i="4"/>
  <c r="V173" i="4"/>
  <c r="V174" i="4"/>
  <c r="V175" i="4"/>
  <c r="V176" i="4"/>
  <c r="V177" i="4"/>
  <c r="V178" i="4"/>
  <c r="V179" i="4"/>
  <c r="V180" i="4"/>
  <c r="V181" i="4"/>
  <c r="U170" i="4"/>
  <c r="U171" i="4"/>
  <c r="U172" i="4"/>
  <c r="U173" i="4"/>
  <c r="U174" i="4"/>
  <c r="U175" i="4"/>
  <c r="U176" i="4"/>
  <c r="U177" i="4"/>
  <c r="U178" i="4"/>
  <c r="U179" i="4"/>
  <c r="U180" i="4"/>
  <c r="U181" i="4"/>
  <c r="T170" i="4"/>
  <c r="T171" i="4"/>
  <c r="T172" i="4"/>
  <c r="T173" i="4"/>
  <c r="T174" i="4"/>
  <c r="T175" i="4"/>
  <c r="T176" i="4"/>
  <c r="T177" i="4"/>
  <c r="T178" i="4"/>
  <c r="T179" i="4"/>
  <c r="T180" i="4"/>
  <c r="T181" i="4"/>
  <c r="S170" i="4"/>
  <c r="S171" i="4"/>
  <c r="S172" i="4"/>
  <c r="S173" i="4"/>
  <c r="S174" i="4"/>
  <c r="S175" i="4"/>
  <c r="S176" i="4"/>
  <c r="S177" i="4"/>
  <c r="S178" i="4"/>
  <c r="S179" i="4"/>
  <c r="S180" i="4"/>
  <c r="S181" i="4"/>
  <c r="R170" i="4"/>
  <c r="R171" i="4"/>
  <c r="R172" i="4"/>
  <c r="R173" i="4"/>
  <c r="R174" i="4"/>
  <c r="R175" i="4"/>
  <c r="R176" i="4"/>
  <c r="R177" i="4"/>
  <c r="R178" i="4"/>
  <c r="R179" i="4"/>
  <c r="R180" i="4"/>
  <c r="R181" i="4"/>
  <c r="Q170" i="4"/>
  <c r="Q171" i="4"/>
  <c r="Q172" i="4"/>
  <c r="Q173" i="4"/>
  <c r="Q174" i="4"/>
  <c r="Q175" i="4"/>
  <c r="Q176" i="4"/>
  <c r="Q177" i="4"/>
  <c r="Q178" i="4"/>
  <c r="Q179" i="4"/>
  <c r="Q180" i="4"/>
  <c r="Q181" i="4"/>
  <c r="P170" i="4"/>
  <c r="P171" i="4"/>
  <c r="P172" i="4"/>
  <c r="P173" i="4"/>
  <c r="P174" i="4"/>
  <c r="P175" i="4"/>
  <c r="P176" i="4"/>
  <c r="P177" i="4"/>
  <c r="P178" i="4"/>
  <c r="P179" i="4"/>
  <c r="P180" i="4"/>
  <c r="P181" i="4"/>
  <c r="O170" i="4"/>
  <c r="O171" i="4"/>
  <c r="O172" i="4"/>
  <c r="O173" i="4"/>
  <c r="O174" i="4"/>
  <c r="O175" i="4"/>
  <c r="O176" i="4"/>
  <c r="O177" i="4"/>
  <c r="O178" i="4"/>
  <c r="O179" i="4"/>
  <c r="O180" i="4"/>
  <c r="O181" i="4"/>
  <c r="N170" i="4"/>
  <c r="N171" i="4"/>
  <c r="N172" i="4"/>
  <c r="N173" i="4"/>
  <c r="N174" i="4"/>
  <c r="N175" i="4"/>
  <c r="N176" i="4"/>
  <c r="N177" i="4"/>
  <c r="N178" i="4"/>
  <c r="N179" i="4"/>
  <c r="N180" i="4"/>
  <c r="N181" i="4"/>
  <c r="M170" i="4"/>
  <c r="M171" i="4"/>
  <c r="M172" i="4"/>
  <c r="M173" i="4"/>
  <c r="M174" i="4"/>
  <c r="M175" i="4"/>
  <c r="M176" i="4"/>
  <c r="M177" i="4"/>
  <c r="M178" i="4"/>
  <c r="M179" i="4"/>
  <c r="M180" i="4"/>
  <c r="M181" i="4"/>
  <c r="L170" i="4"/>
  <c r="L171" i="4"/>
  <c r="L172" i="4"/>
  <c r="L173" i="4"/>
  <c r="L174" i="4"/>
  <c r="L175" i="4"/>
  <c r="L176" i="4"/>
  <c r="L177" i="4"/>
  <c r="L178" i="4"/>
  <c r="L179" i="4"/>
  <c r="L180" i="4"/>
  <c r="L181" i="4"/>
  <c r="K170" i="4"/>
  <c r="K171" i="4"/>
  <c r="K172" i="4"/>
  <c r="K173" i="4"/>
  <c r="K174" i="4"/>
  <c r="K175" i="4"/>
  <c r="K176" i="4"/>
  <c r="K177" i="4"/>
  <c r="K178" i="4"/>
  <c r="K179" i="4"/>
  <c r="K180" i="4"/>
  <c r="K181" i="4"/>
  <c r="J170" i="4"/>
  <c r="J171" i="4"/>
  <c r="J172" i="4"/>
  <c r="J173" i="4"/>
  <c r="J174" i="4"/>
  <c r="J175" i="4"/>
  <c r="J176" i="4"/>
  <c r="J177" i="4"/>
  <c r="J178" i="4"/>
  <c r="J179" i="4"/>
  <c r="J180" i="4"/>
  <c r="J181" i="4"/>
  <c r="I170" i="4"/>
  <c r="I171" i="4"/>
  <c r="I172" i="4"/>
  <c r="I173" i="4"/>
  <c r="I174" i="4"/>
  <c r="I175" i="4"/>
  <c r="I176" i="4"/>
  <c r="I177" i="4"/>
  <c r="I178" i="4"/>
  <c r="I179" i="4"/>
  <c r="I180" i="4"/>
  <c r="I181" i="4"/>
  <c r="H170" i="4"/>
  <c r="H171" i="4"/>
  <c r="H172" i="4"/>
  <c r="H173" i="4"/>
  <c r="H174" i="4"/>
  <c r="H175" i="4"/>
  <c r="H176" i="4"/>
  <c r="H177" i="4"/>
  <c r="H178" i="4"/>
  <c r="H179" i="4"/>
  <c r="H180" i="4"/>
  <c r="H181" i="4"/>
  <c r="G170" i="4"/>
  <c r="G171" i="4"/>
  <c r="G172" i="4"/>
  <c r="G173" i="4"/>
  <c r="G174" i="4"/>
  <c r="G175" i="4"/>
  <c r="G176" i="4"/>
  <c r="G177" i="4"/>
  <c r="G178" i="4"/>
  <c r="G179" i="4"/>
  <c r="G180" i="4"/>
  <c r="G181" i="4"/>
  <c r="F170" i="4"/>
  <c r="F171" i="4"/>
  <c r="F172" i="4"/>
  <c r="F173" i="4"/>
  <c r="F174" i="4"/>
  <c r="F175" i="4"/>
  <c r="F176" i="4"/>
  <c r="F177" i="4"/>
  <c r="F178" i="4"/>
  <c r="F179" i="4"/>
  <c r="F180" i="4"/>
  <c r="F181" i="4"/>
  <c r="E170" i="4"/>
  <c r="E171" i="4"/>
  <c r="E172" i="4"/>
  <c r="E173" i="4"/>
  <c r="E174" i="4"/>
  <c r="E175" i="4"/>
  <c r="E176" i="4"/>
  <c r="E177" i="4"/>
  <c r="E178" i="4"/>
  <c r="E179" i="4"/>
  <c r="E180" i="4"/>
  <c r="E181" i="4"/>
  <c r="D170" i="4"/>
  <c r="D171" i="4"/>
  <c r="D172" i="4"/>
  <c r="D173" i="4"/>
  <c r="D174" i="4"/>
  <c r="D175" i="4"/>
  <c r="D176" i="4"/>
  <c r="D177" i="4"/>
  <c r="D178" i="4"/>
  <c r="D179" i="4"/>
  <c r="D180" i="4"/>
  <c r="D181" i="4"/>
  <c r="C170" i="4"/>
  <c r="C171" i="4"/>
  <c r="C172" i="4"/>
  <c r="C173" i="4"/>
  <c r="C174" i="4"/>
  <c r="C175" i="4"/>
  <c r="C176" i="4"/>
  <c r="C177" i="4"/>
  <c r="C178" i="4"/>
  <c r="C179" i="4"/>
  <c r="C180" i="4"/>
  <c r="C181" i="4"/>
  <c r="V169" i="4"/>
  <c r="U169" i="4"/>
  <c r="T169" i="4"/>
  <c r="S169" i="4"/>
  <c r="R169" i="4"/>
  <c r="Q169" i="4"/>
  <c r="P169" i="4"/>
  <c r="O169" i="4"/>
  <c r="N169" i="4"/>
  <c r="M169" i="4"/>
  <c r="L169" i="4"/>
  <c r="K169" i="4"/>
  <c r="J169" i="4"/>
  <c r="I169" i="4"/>
  <c r="H169" i="4"/>
  <c r="G169" i="4"/>
  <c r="F169" i="4"/>
  <c r="E169" i="4"/>
  <c r="D169" i="4"/>
  <c r="C169" i="4"/>
  <c r="V155" i="4"/>
  <c r="V156" i="4"/>
  <c r="V157" i="4"/>
  <c r="V158" i="4"/>
  <c r="V159" i="4"/>
  <c r="V160" i="4"/>
  <c r="V161" i="4"/>
  <c r="V162" i="4"/>
  <c r="V163" i="4"/>
  <c r="V164" i="4"/>
  <c r="V165" i="4"/>
  <c r="V166" i="4"/>
  <c r="U155" i="4"/>
  <c r="U156" i="4"/>
  <c r="U157" i="4"/>
  <c r="U158" i="4"/>
  <c r="U159" i="4"/>
  <c r="U160" i="4"/>
  <c r="U161" i="4"/>
  <c r="U162" i="4"/>
  <c r="U163" i="4"/>
  <c r="U164" i="4"/>
  <c r="U165" i="4"/>
  <c r="U166" i="4"/>
  <c r="T155" i="4"/>
  <c r="T156" i="4"/>
  <c r="T157" i="4"/>
  <c r="T158" i="4"/>
  <c r="T159" i="4"/>
  <c r="T160" i="4"/>
  <c r="T161" i="4"/>
  <c r="T162" i="4"/>
  <c r="T163" i="4"/>
  <c r="T164" i="4"/>
  <c r="T165" i="4"/>
  <c r="T166" i="4"/>
  <c r="S155" i="4"/>
  <c r="S156" i="4"/>
  <c r="S157" i="4"/>
  <c r="S158" i="4"/>
  <c r="S159" i="4"/>
  <c r="S160" i="4"/>
  <c r="S161" i="4"/>
  <c r="S162" i="4"/>
  <c r="S163" i="4"/>
  <c r="S164" i="4"/>
  <c r="S165" i="4"/>
  <c r="S166" i="4"/>
  <c r="R155" i="4"/>
  <c r="R156" i="4"/>
  <c r="R157" i="4"/>
  <c r="R158" i="4"/>
  <c r="R159" i="4"/>
  <c r="R160" i="4"/>
  <c r="R161" i="4"/>
  <c r="R162" i="4"/>
  <c r="R163" i="4"/>
  <c r="R164" i="4"/>
  <c r="R165" i="4"/>
  <c r="R166" i="4"/>
  <c r="Q155" i="4"/>
  <c r="Q156" i="4"/>
  <c r="Q157" i="4"/>
  <c r="Q158" i="4"/>
  <c r="Q159" i="4"/>
  <c r="Q160" i="4"/>
  <c r="Q161" i="4"/>
  <c r="Q162" i="4"/>
  <c r="Q163" i="4"/>
  <c r="Q164" i="4"/>
  <c r="Q165" i="4"/>
  <c r="Q166" i="4"/>
  <c r="P155" i="4"/>
  <c r="P156" i="4"/>
  <c r="P157" i="4"/>
  <c r="P158" i="4"/>
  <c r="P159" i="4"/>
  <c r="P160" i="4"/>
  <c r="P161" i="4"/>
  <c r="P162" i="4"/>
  <c r="P163" i="4"/>
  <c r="P164" i="4"/>
  <c r="P165" i="4"/>
  <c r="P166" i="4"/>
  <c r="O155" i="4"/>
  <c r="O156" i="4"/>
  <c r="O157" i="4"/>
  <c r="O158" i="4"/>
  <c r="O159" i="4"/>
  <c r="O160" i="4"/>
  <c r="O161" i="4"/>
  <c r="O162" i="4"/>
  <c r="O163" i="4"/>
  <c r="O164" i="4"/>
  <c r="O165" i="4"/>
  <c r="O166" i="4"/>
  <c r="N155" i="4"/>
  <c r="N156" i="4"/>
  <c r="N157" i="4"/>
  <c r="N158" i="4"/>
  <c r="N159" i="4"/>
  <c r="N160" i="4"/>
  <c r="N161" i="4"/>
  <c r="N162" i="4"/>
  <c r="N163" i="4"/>
  <c r="N164" i="4"/>
  <c r="N165" i="4"/>
  <c r="N166" i="4"/>
  <c r="M155" i="4"/>
  <c r="M156" i="4"/>
  <c r="M157" i="4"/>
  <c r="M158" i="4"/>
  <c r="M159" i="4"/>
  <c r="M160" i="4"/>
  <c r="M161" i="4"/>
  <c r="M162" i="4"/>
  <c r="M163" i="4"/>
  <c r="M164" i="4"/>
  <c r="M165" i="4"/>
  <c r="M166" i="4"/>
  <c r="L155" i="4"/>
  <c r="L156" i="4"/>
  <c r="L157" i="4"/>
  <c r="L158" i="4"/>
  <c r="L159" i="4"/>
  <c r="L160" i="4"/>
  <c r="L161" i="4"/>
  <c r="L162" i="4"/>
  <c r="L163" i="4"/>
  <c r="L164" i="4"/>
  <c r="L165" i="4"/>
  <c r="L166" i="4"/>
  <c r="K155" i="4"/>
  <c r="K156" i="4"/>
  <c r="K157" i="4"/>
  <c r="K158" i="4"/>
  <c r="K159" i="4"/>
  <c r="K160" i="4"/>
  <c r="K161" i="4"/>
  <c r="K162" i="4"/>
  <c r="K163" i="4"/>
  <c r="K164" i="4"/>
  <c r="K165" i="4"/>
  <c r="K166" i="4"/>
  <c r="J155" i="4"/>
  <c r="J156" i="4"/>
  <c r="J157" i="4"/>
  <c r="J158" i="4"/>
  <c r="J159" i="4"/>
  <c r="J160" i="4"/>
  <c r="J161" i="4"/>
  <c r="J162" i="4"/>
  <c r="J163" i="4"/>
  <c r="J164" i="4"/>
  <c r="J165" i="4"/>
  <c r="J166" i="4"/>
  <c r="I155" i="4"/>
  <c r="I156" i="4"/>
  <c r="I157" i="4"/>
  <c r="I158" i="4"/>
  <c r="I159" i="4"/>
  <c r="I160" i="4"/>
  <c r="I161" i="4"/>
  <c r="I162" i="4"/>
  <c r="I163" i="4"/>
  <c r="I164" i="4"/>
  <c r="I165" i="4"/>
  <c r="I166" i="4"/>
  <c r="H155" i="4"/>
  <c r="H156" i="4"/>
  <c r="H157" i="4"/>
  <c r="H158" i="4"/>
  <c r="H159" i="4"/>
  <c r="H160" i="4"/>
  <c r="H161" i="4"/>
  <c r="H162" i="4"/>
  <c r="H163" i="4"/>
  <c r="H164" i="4"/>
  <c r="H165" i="4"/>
  <c r="H166" i="4"/>
  <c r="G155" i="4"/>
  <c r="G156" i="4"/>
  <c r="G157" i="4"/>
  <c r="G158" i="4"/>
  <c r="G159" i="4"/>
  <c r="G160" i="4"/>
  <c r="G161" i="4"/>
  <c r="G162" i="4"/>
  <c r="G163" i="4"/>
  <c r="G164" i="4"/>
  <c r="G165" i="4"/>
  <c r="G166" i="4"/>
  <c r="F155" i="4"/>
  <c r="F156" i="4"/>
  <c r="F157" i="4"/>
  <c r="F158" i="4"/>
  <c r="F159" i="4"/>
  <c r="F160" i="4"/>
  <c r="F161" i="4"/>
  <c r="F162" i="4"/>
  <c r="F163" i="4"/>
  <c r="F164" i="4"/>
  <c r="F165" i="4"/>
  <c r="F166" i="4"/>
  <c r="E155" i="4"/>
  <c r="E156" i="4"/>
  <c r="E157" i="4"/>
  <c r="E158" i="4"/>
  <c r="E159" i="4"/>
  <c r="E160" i="4"/>
  <c r="E161" i="4"/>
  <c r="E162" i="4"/>
  <c r="E163" i="4"/>
  <c r="E164" i="4"/>
  <c r="E165" i="4"/>
  <c r="E166" i="4"/>
  <c r="D155" i="4"/>
  <c r="D156" i="4"/>
  <c r="D157" i="4"/>
  <c r="D158" i="4"/>
  <c r="D159" i="4"/>
  <c r="D160" i="4"/>
  <c r="D161" i="4"/>
  <c r="D162" i="4"/>
  <c r="D163" i="4"/>
  <c r="D164" i="4"/>
  <c r="D165" i="4"/>
  <c r="D166" i="4"/>
  <c r="C155" i="4"/>
  <c r="C156" i="4"/>
  <c r="C157" i="4"/>
  <c r="C158" i="4"/>
  <c r="C159" i="4"/>
  <c r="C160" i="4"/>
  <c r="C161" i="4"/>
  <c r="C162" i="4"/>
  <c r="C163" i="4"/>
  <c r="C164" i="4"/>
  <c r="C165" i="4"/>
  <c r="C166" i="4"/>
  <c r="V154" i="4"/>
  <c r="U154" i="4"/>
  <c r="T154" i="4"/>
  <c r="S154" i="4"/>
  <c r="R154" i="4"/>
  <c r="Q154" i="4"/>
  <c r="P154" i="4"/>
  <c r="O154" i="4"/>
  <c r="N154" i="4"/>
  <c r="M154" i="4"/>
  <c r="L154" i="4"/>
  <c r="K154" i="4"/>
  <c r="J154" i="4"/>
  <c r="I154" i="4"/>
  <c r="H154" i="4"/>
  <c r="G154" i="4"/>
  <c r="F154" i="4"/>
  <c r="E154" i="4"/>
  <c r="D154" i="4"/>
  <c r="C154" i="4"/>
  <c r="V140" i="4"/>
  <c r="V141" i="4"/>
  <c r="V142" i="4"/>
  <c r="V143" i="4"/>
  <c r="V144" i="4"/>
  <c r="V145" i="4"/>
  <c r="V146" i="4"/>
  <c r="V147" i="4"/>
  <c r="V148" i="4"/>
  <c r="V149" i="4"/>
  <c r="V150" i="4"/>
  <c r="V151" i="4"/>
  <c r="U140" i="4"/>
  <c r="U141" i="4"/>
  <c r="U142" i="4"/>
  <c r="U143" i="4"/>
  <c r="U144" i="4"/>
  <c r="U145" i="4"/>
  <c r="U146" i="4"/>
  <c r="U147" i="4"/>
  <c r="U148" i="4"/>
  <c r="U149" i="4"/>
  <c r="U150" i="4"/>
  <c r="U151" i="4"/>
  <c r="T140" i="4"/>
  <c r="T141" i="4"/>
  <c r="T142" i="4"/>
  <c r="T143" i="4"/>
  <c r="T144" i="4"/>
  <c r="T145" i="4"/>
  <c r="T146" i="4"/>
  <c r="T147" i="4"/>
  <c r="T148" i="4"/>
  <c r="T149" i="4"/>
  <c r="T150" i="4"/>
  <c r="T151" i="4"/>
  <c r="S140" i="4"/>
  <c r="S141" i="4"/>
  <c r="S142" i="4"/>
  <c r="S143" i="4"/>
  <c r="S144" i="4"/>
  <c r="S145" i="4"/>
  <c r="S146" i="4"/>
  <c r="S147" i="4"/>
  <c r="S148" i="4"/>
  <c r="S149" i="4"/>
  <c r="S150" i="4"/>
  <c r="S151" i="4"/>
  <c r="R140" i="4"/>
  <c r="R141" i="4"/>
  <c r="R142" i="4"/>
  <c r="R143" i="4"/>
  <c r="R144" i="4"/>
  <c r="R145" i="4"/>
  <c r="R146" i="4"/>
  <c r="R147" i="4"/>
  <c r="R148" i="4"/>
  <c r="R149" i="4"/>
  <c r="R150" i="4"/>
  <c r="R151" i="4"/>
  <c r="Q140" i="4"/>
  <c r="Q141" i="4"/>
  <c r="Q142" i="4"/>
  <c r="Q143" i="4"/>
  <c r="Q144" i="4"/>
  <c r="Q145" i="4"/>
  <c r="Q146" i="4"/>
  <c r="Q147" i="4"/>
  <c r="Q148" i="4"/>
  <c r="Q149" i="4"/>
  <c r="Q150" i="4"/>
  <c r="Q151" i="4"/>
  <c r="P140" i="4"/>
  <c r="P141" i="4"/>
  <c r="P142" i="4"/>
  <c r="P143" i="4"/>
  <c r="P144" i="4"/>
  <c r="P145" i="4"/>
  <c r="P146" i="4"/>
  <c r="P147" i="4"/>
  <c r="P148" i="4"/>
  <c r="P149" i="4"/>
  <c r="P150" i="4"/>
  <c r="P151" i="4"/>
  <c r="O140" i="4"/>
  <c r="O141" i="4"/>
  <c r="O142" i="4"/>
  <c r="O143" i="4"/>
  <c r="O144" i="4"/>
  <c r="O145" i="4"/>
  <c r="O146" i="4"/>
  <c r="O147" i="4"/>
  <c r="O148" i="4"/>
  <c r="O149" i="4"/>
  <c r="O150" i="4"/>
  <c r="O151" i="4"/>
  <c r="N140" i="4"/>
  <c r="N141" i="4"/>
  <c r="N142" i="4"/>
  <c r="N143" i="4"/>
  <c r="N144" i="4"/>
  <c r="N145" i="4"/>
  <c r="N146" i="4"/>
  <c r="N147" i="4"/>
  <c r="N148" i="4"/>
  <c r="N149" i="4"/>
  <c r="N150" i="4"/>
  <c r="N151" i="4"/>
  <c r="M140" i="4"/>
  <c r="M141" i="4"/>
  <c r="M142" i="4"/>
  <c r="M143" i="4"/>
  <c r="M144" i="4"/>
  <c r="M145" i="4"/>
  <c r="M146" i="4"/>
  <c r="M147" i="4"/>
  <c r="M148" i="4"/>
  <c r="M149" i="4"/>
  <c r="M150" i="4"/>
  <c r="M151" i="4"/>
  <c r="L140" i="4"/>
  <c r="L141" i="4"/>
  <c r="L142" i="4"/>
  <c r="L143" i="4"/>
  <c r="L144" i="4"/>
  <c r="L145" i="4"/>
  <c r="L146" i="4"/>
  <c r="L147" i="4"/>
  <c r="L148" i="4"/>
  <c r="L149" i="4"/>
  <c r="L150" i="4"/>
  <c r="L151" i="4"/>
  <c r="K140" i="4"/>
  <c r="K141" i="4"/>
  <c r="K142" i="4"/>
  <c r="K143" i="4"/>
  <c r="K144" i="4"/>
  <c r="K145" i="4"/>
  <c r="K146" i="4"/>
  <c r="K147" i="4"/>
  <c r="K148" i="4"/>
  <c r="K149" i="4"/>
  <c r="K150" i="4"/>
  <c r="K151" i="4"/>
  <c r="J140" i="4"/>
  <c r="J141" i="4"/>
  <c r="J142" i="4"/>
  <c r="J143" i="4"/>
  <c r="J144" i="4"/>
  <c r="J145" i="4"/>
  <c r="J146" i="4"/>
  <c r="J147" i="4"/>
  <c r="J148" i="4"/>
  <c r="J149" i="4"/>
  <c r="J150" i="4"/>
  <c r="J151" i="4"/>
  <c r="I140" i="4"/>
  <c r="I141" i="4"/>
  <c r="I142" i="4"/>
  <c r="I143" i="4"/>
  <c r="I144" i="4"/>
  <c r="I145" i="4"/>
  <c r="I146" i="4"/>
  <c r="I147" i="4"/>
  <c r="I148" i="4"/>
  <c r="I149" i="4"/>
  <c r="I150" i="4"/>
  <c r="I151" i="4"/>
  <c r="H140" i="4"/>
  <c r="H141" i="4"/>
  <c r="H142" i="4"/>
  <c r="H143" i="4"/>
  <c r="H144" i="4"/>
  <c r="H145" i="4"/>
  <c r="H146" i="4"/>
  <c r="H147" i="4"/>
  <c r="H148" i="4"/>
  <c r="H149" i="4"/>
  <c r="H150" i="4"/>
  <c r="H151" i="4"/>
  <c r="G140" i="4"/>
  <c r="G141" i="4"/>
  <c r="G142" i="4"/>
  <c r="G143" i="4"/>
  <c r="G144" i="4"/>
  <c r="G145" i="4"/>
  <c r="G146" i="4"/>
  <c r="G147" i="4"/>
  <c r="G148" i="4"/>
  <c r="G149" i="4"/>
  <c r="G150" i="4"/>
  <c r="G151" i="4"/>
  <c r="F140" i="4"/>
  <c r="F141" i="4"/>
  <c r="F142" i="4"/>
  <c r="F143" i="4"/>
  <c r="F144" i="4"/>
  <c r="F145" i="4"/>
  <c r="F146" i="4"/>
  <c r="F147" i="4"/>
  <c r="F148" i="4"/>
  <c r="F149" i="4"/>
  <c r="F150" i="4"/>
  <c r="F151" i="4"/>
  <c r="E140" i="4"/>
  <c r="E141" i="4"/>
  <c r="E142" i="4"/>
  <c r="E143" i="4"/>
  <c r="E144" i="4"/>
  <c r="E145" i="4"/>
  <c r="E146" i="4"/>
  <c r="E147" i="4"/>
  <c r="E148" i="4"/>
  <c r="E149" i="4"/>
  <c r="E150" i="4"/>
  <c r="E151" i="4"/>
  <c r="D140" i="4"/>
  <c r="D141" i="4"/>
  <c r="D142" i="4"/>
  <c r="D143" i="4"/>
  <c r="D144" i="4"/>
  <c r="D145" i="4"/>
  <c r="D146" i="4"/>
  <c r="D147" i="4"/>
  <c r="D148" i="4"/>
  <c r="D149" i="4"/>
  <c r="D150" i="4"/>
  <c r="D151" i="4"/>
  <c r="C140" i="4"/>
  <c r="C141" i="4"/>
  <c r="C142" i="4"/>
  <c r="C143" i="4"/>
  <c r="C144" i="4"/>
  <c r="C145" i="4"/>
  <c r="C146" i="4"/>
  <c r="C147" i="4"/>
  <c r="C148" i="4"/>
  <c r="C149" i="4"/>
  <c r="C150" i="4"/>
  <c r="C151" i="4"/>
  <c r="V139" i="4"/>
  <c r="U139" i="4"/>
  <c r="T139" i="4"/>
  <c r="S139" i="4"/>
  <c r="R139" i="4"/>
  <c r="Q139" i="4"/>
  <c r="P139" i="4"/>
  <c r="O139" i="4"/>
  <c r="N139" i="4"/>
  <c r="M139" i="4"/>
  <c r="L139" i="4"/>
  <c r="K139" i="4"/>
  <c r="J139" i="4"/>
  <c r="I139" i="4"/>
  <c r="H139" i="4"/>
  <c r="G139" i="4"/>
  <c r="F139" i="4"/>
  <c r="E139" i="4"/>
  <c r="D139" i="4"/>
  <c r="C139" i="4"/>
  <c r="V125" i="4"/>
  <c r="V126" i="4"/>
  <c r="V127" i="4"/>
  <c r="V128" i="4"/>
  <c r="V129" i="4"/>
  <c r="V130" i="4"/>
  <c r="V131" i="4"/>
  <c r="V132" i="4"/>
  <c r="V133" i="4"/>
  <c r="V134" i="4"/>
  <c r="V135" i="4"/>
  <c r="V136" i="4"/>
  <c r="U125" i="4"/>
  <c r="U126" i="4"/>
  <c r="U127" i="4"/>
  <c r="U128" i="4"/>
  <c r="U129" i="4"/>
  <c r="U130" i="4"/>
  <c r="U131" i="4"/>
  <c r="U132" i="4"/>
  <c r="U133" i="4"/>
  <c r="U134" i="4"/>
  <c r="U135" i="4"/>
  <c r="U136" i="4"/>
  <c r="T125" i="4"/>
  <c r="T126" i="4"/>
  <c r="T127" i="4"/>
  <c r="T128" i="4"/>
  <c r="T129" i="4"/>
  <c r="T130" i="4"/>
  <c r="T131" i="4"/>
  <c r="T132" i="4"/>
  <c r="T133" i="4"/>
  <c r="T134" i="4"/>
  <c r="T135" i="4"/>
  <c r="T136" i="4"/>
  <c r="S125" i="4"/>
  <c r="S126" i="4"/>
  <c r="S127" i="4"/>
  <c r="S128" i="4"/>
  <c r="S129" i="4"/>
  <c r="S130" i="4"/>
  <c r="S131" i="4"/>
  <c r="S132" i="4"/>
  <c r="S133" i="4"/>
  <c r="S134" i="4"/>
  <c r="S135" i="4"/>
  <c r="S136" i="4"/>
  <c r="R125" i="4"/>
  <c r="R126" i="4"/>
  <c r="R127" i="4"/>
  <c r="R128" i="4"/>
  <c r="R129" i="4"/>
  <c r="R130" i="4"/>
  <c r="R131" i="4"/>
  <c r="R132" i="4"/>
  <c r="R133" i="4"/>
  <c r="R134" i="4"/>
  <c r="R135" i="4"/>
  <c r="R136" i="4"/>
  <c r="Q125" i="4"/>
  <c r="Q126" i="4"/>
  <c r="Q127" i="4"/>
  <c r="Q128" i="4"/>
  <c r="Q129" i="4"/>
  <c r="Q130" i="4"/>
  <c r="Q131" i="4"/>
  <c r="Q132" i="4"/>
  <c r="Q133" i="4"/>
  <c r="Q134" i="4"/>
  <c r="Q135" i="4"/>
  <c r="Q136" i="4"/>
  <c r="P125" i="4"/>
  <c r="P126" i="4"/>
  <c r="P127" i="4"/>
  <c r="P128" i="4"/>
  <c r="P129" i="4"/>
  <c r="P130" i="4"/>
  <c r="P131" i="4"/>
  <c r="P132" i="4"/>
  <c r="P133" i="4"/>
  <c r="P134" i="4"/>
  <c r="P135" i="4"/>
  <c r="P136" i="4"/>
  <c r="O125" i="4"/>
  <c r="O126" i="4"/>
  <c r="O127" i="4"/>
  <c r="O128" i="4"/>
  <c r="O129" i="4"/>
  <c r="O130" i="4"/>
  <c r="O131" i="4"/>
  <c r="O132" i="4"/>
  <c r="O133" i="4"/>
  <c r="O134" i="4"/>
  <c r="O135" i="4"/>
  <c r="O136" i="4"/>
  <c r="N125" i="4"/>
  <c r="N126" i="4"/>
  <c r="N127" i="4"/>
  <c r="N128" i="4"/>
  <c r="N129" i="4"/>
  <c r="N130" i="4"/>
  <c r="N131" i="4"/>
  <c r="N132" i="4"/>
  <c r="N133" i="4"/>
  <c r="N134" i="4"/>
  <c r="N135" i="4"/>
  <c r="N136" i="4"/>
  <c r="M125" i="4"/>
  <c r="M126" i="4"/>
  <c r="M127" i="4"/>
  <c r="M128" i="4"/>
  <c r="M129" i="4"/>
  <c r="M130" i="4"/>
  <c r="M131" i="4"/>
  <c r="M132" i="4"/>
  <c r="M133" i="4"/>
  <c r="M134" i="4"/>
  <c r="M135" i="4"/>
  <c r="M136" i="4"/>
  <c r="L125" i="4"/>
  <c r="L126" i="4"/>
  <c r="L127" i="4"/>
  <c r="L128" i="4"/>
  <c r="L129" i="4"/>
  <c r="L130" i="4"/>
  <c r="L131" i="4"/>
  <c r="L132" i="4"/>
  <c r="L133" i="4"/>
  <c r="L134" i="4"/>
  <c r="L135" i="4"/>
  <c r="L136" i="4"/>
  <c r="K125" i="4"/>
  <c r="K126" i="4"/>
  <c r="K127" i="4"/>
  <c r="K128" i="4"/>
  <c r="K129" i="4"/>
  <c r="K130" i="4"/>
  <c r="K131" i="4"/>
  <c r="K132" i="4"/>
  <c r="K133" i="4"/>
  <c r="K134" i="4"/>
  <c r="K135" i="4"/>
  <c r="K136" i="4"/>
  <c r="J125" i="4"/>
  <c r="J126" i="4"/>
  <c r="J127" i="4"/>
  <c r="J128" i="4"/>
  <c r="J129" i="4"/>
  <c r="J130" i="4"/>
  <c r="J131" i="4"/>
  <c r="J132" i="4"/>
  <c r="J133" i="4"/>
  <c r="J134" i="4"/>
  <c r="J135" i="4"/>
  <c r="J136" i="4"/>
  <c r="I125" i="4"/>
  <c r="I126" i="4"/>
  <c r="I127" i="4"/>
  <c r="I128" i="4"/>
  <c r="I129" i="4"/>
  <c r="I130" i="4"/>
  <c r="I131" i="4"/>
  <c r="I132" i="4"/>
  <c r="I133" i="4"/>
  <c r="I134" i="4"/>
  <c r="I135" i="4"/>
  <c r="I136" i="4"/>
  <c r="H125" i="4"/>
  <c r="H126" i="4"/>
  <c r="H127" i="4"/>
  <c r="H128" i="4"/>
  <c r="H129" i="4"/>
  <c r="H130" i="4"/>
  <c r="H131" i="4"/>
  <c r="H132" i="4"/>
  <c r="H133" i="4"/>
  <c r="H134" i="4"/>
  <c r="H135" i="4"/>
  <c r="H136" i="4"/>
  <c r="G125" i="4"/>
  <c r="G126" i="4"/>
  <c r="G127" i="4"/>
  <c r="G128" i="4"/>
  <c r="G129" i="4"/>
  <c r="G130" i="4"/>
  <c r="G131" i="4"/>
  <c r="G132" i="4"/>
  <c r="G133" i="4"/>
  <c r="G134" i="4"/>
  <c r="G135" i="4"/>
  <c r="G136" i="4"/>
  <c r="F125" i="4"/>
  <c r="F126" i="4"/>
  <c r="F127" i="4"/>
  <c r="F128" i="4"/>
  <c r="F129" i="4"/>
  <c r="F130" i="4"/>
  <c r="F131" i="4"/>
  <c r="F132" i="4"/>
  <c r="F133" i="4"/>
  <c r="F134" i="4"/>
  <c r="F135" i="4"/>
  <c r="F136" i="4"/>
  <c r="E125" i="4"/>
  <c r="E126" i="4"/>
  <c r="E127" i="4"/>
  <c r="E128" i="4"/>
  <c r="E129" i="4"/>
  <c r="E130" i="4"/>
  <c r="E131" i="4"/>
  <c r="E132" i="4"/>
  <c r="E133" i="4"/>
  <c r="E134" i="4"/>
  <c r="E135" i="4"/>
  <c r="E136" i="4"/>
  <c r="D125" i="4"/>
  <c r="D126" i="4"/>
  <c r="D127" i="4"/>
  <c r="D128" i="4"/>
  <c r="D129" i="4"/>
  <c r="D130" i="4"/>
  <c r="D131" i="4"/>
  <c r="D132" i="4"/>
  <c r="D133" i="4"/>
  <c r="D134" i="4"/>
  <c r="D135" i="4"/>
  <c r="D136" i="4"/>
  <c r="C125" i="4"/>
  <c r="C126" i="4"/>
  <c r="C127" i="4"/>
  <c r="C128" i="4"/>
  <c r="C129" i="4"/>
  <c r="C130" i="4"/>
  <c r="C131" i="4"/>
  <c r="C132" i="4"/>
  <c r="C133" i="4"/>
  <c r="C134" i="4"/>
  <c r="C135" i="4"/>
  <c r="C136" i="4"/>
  <c r="V124" i="4"/>
  <c r="U124" i="4"/>
  <c r="T124" i="4"/>
  <c r="S124" i="4"/>
  <c r="R124" i="4"/>
  <c r="Q124" i="4"/>
  <c r="P124" i="4"/>
  <c r="O124" i="4"/>
  <c r="N124" i="4"/>
  <c r="M124" i="4"/>
  <c r="L124" i="4"/>
  <c r="K124" i="4"/>
  <c r="J124" i="4"/>
  <c r="I124" i="4"/>
  <c r="H124" i="4"/>
  <c r="G124" i="4"/>
  <c r="F124" i="4"/>
  <c r="E124" i="4"/>
  <c r="D124" i="4"/>
  <c r="C124" i="4"/>
  <c r="V110" i="4"/>
  <c r="V111" i="4"/>
  <c r="V112" i="4"/>
  <c r="V113" i="4"/>
  <c r="V114" i="4"/>
  <c r="V115" i="4"/>
  <c r="V116" i="4"/>
  <c r="V117" i="4"/>
  <c r="V118" i="4"/>
  <c r="V119" i="4"/>
  <c r="V120" i="4"/>
  <c r="V121" i="4"/>
  <c r="U110" i="4"/>
  <c r="U111" i="4"/>
  <c r="U112" i="4"/>
  <c r="U113" i="4"/>
  <c r="U114" i="4"/>
  <c r="U115" i="4"/>
  <c r="U116" i="4"/>
  <c r="U117" i="4"/>
  <c r="U118" i="4"/>
  <c r="U119" i="4"/>
  <c r="U120" i="4"/>
  <c r="U121" i="4"/>
  <c r="T110" i="4"/>
  <c r="T111" i="4"/>
  <c r="T112" i="4"/>
  <c r="T113" i="4"/>
  <c r="T114" i="4"/>
  <c r="T115" i="4"/>
  <c r="T116" i="4"/>
  <c r="T117" i="4"/>
  <c r="T118" i="4"/>
  <c r="T119" i="4"/>
  <c r="T120" i="4"/>
  <c r="T121" i="4"/>
  <c r="S110" i="4"/>
  <c r="S111" i="4"/>
  <c r="S112" i="4"/>
  <c r="S113" i="4"/>
  <c r="S114" i="4"/>
  <c r="S115" i="4"/>
  <c r="S116" i="4"/>
  <c r="S117" i="4"/>
  <c r="S118" i="4"/>
  <c r="S119" i="4"/>
  <c r="S120" i="4"/>
  <c r="S121" i="4"/>
  <c r="R110" i="4"/>
  <c r="R111" i="4"/>
  <c r="R112" i="4"/>
  <c r="R113" i="4"/>
  <c r="R114" i="4"/>
  <c r="R115" i="4"/>
  <c r="R116" i="4"/>
  <c r="R117" i="4"/>
  <c r="R118" i="4"/>
  <c r="R119" i="4"/>
  <c r="R120" i="4"/>
  <c r="R121" i="4"/>
  <c r="Q110" i="4"/>
  <c r="Q111" i="4"/>
  <c r="Q112" i="4"/>
  <c r="Q113" i="4"/>
  <c r="Q114" i="4"/>
  <c r="Q115" i="4"/>
  <c r="Q116" i="4"/>
  <c r="Q117" i="4"/>
  <c r="Q118" i="4"/>
  <c r="Q119" i="4"/>
  <c r="Q120" i="4"/>
  <c r="Q121" i="4"/>
  <c r="P110" i="4"/>
  <c r="P111" i="4"/>
  <c r="P112" i="4"/>
  <c r="P113" i="4"/>
  <c r="P114" i="4"/>
  <c r="P115" i="4"/>
  <c r="P116" i="4"/>
  <c r="P117" i="4"/>
  <c r="P118" i="4"/>
  <c r="P119" i="4"/>
  <c r="P120" i="4"/>
  <c r="P121" i="4"/>
  <c r="O110" i="4"/>
  <c r="O111" i="4"/>
  <c r="O112" i="4"/>
  <c r="O113" i="4"/>
  <c r="O114" i="4"/>
  <c r="O115" i="4"/>
  <c r="O116" i="4"/>
  <c r="O117" i="4"/>
  <c r="O118" i="4"/>
  <c r="O119" i="4"/>
  <c r="O120" i="4"/>
  <c r="O121" i="4"/>
  <c r="N110" i="4"/>
  <c r="N111" i="4"/>
  <c r="N112" i="4"/>
  <c r="N113" i="4"/>
  <c r="N114" i="4"/>
  <c r="N115" i="4"/>
  <c r="N116" i="4"/>
  <c r="N117" i="4"/>
  <c r="N118" i="4"/>
  <c r="N119" i="4"/>
  <c r="N120" i="4"/>
  <c r="N121" i="4"/>
  <c r="M110" i="4"/>
  <c r="M111" i="4"/>
  <c r="M112" i="4"/>
  <c r="M113" i="4"/>
  <c r="M114" i="4"/>
  <c r="M115" i="4"/>
  <c r="M116" i="4"/>
  <c r="M117" i="4"/>
  <c r="M118" i="4"/>
  <c r="M119" i="4"/>
  <c r="M120" i="4"/>
  <c r="M121" i="4"/>
  <c r="L110" i="4"/>
  <c r="L111" i="4"/>
  <c r="L112" i="4"/>
  <c r="L113" i="4"/>
  <c r="L114" i="4"/>
  <c r="L115" i="4"/>
  <c r="L116" i="4"/>
  <c r="L117" i="4"/>
  <c r="L118" i="4"/>
  <c r="L119" i="4"/>
  <c r="L120" i="4"/>
  <c r="L121" i="4"/>
  <c r="K110" i="4"/>
  <c r="K111" i="4"/>
  <c r="K112" i="4"/>
  <c r="K113" i="4"/>
  <c r="K114" i="4"/>
  <c r="K115" i="4"/>
  <c r="K116" i="4"/>
  <c r="K117" i="4"/>
  <c r="K118" i="4"/>
  <c r="K119" i="4"/>
  <c r="K120" i="4"/>
  <c r="K121" i="4"/>
  <c r="J110" i="4"/>
  <c r="J111" i="4"/>
  <c r="J112" i="4"/>
  <c r="J113" i="4"/>
  <c r="J114" i="4"/>
  <c r="J115" i="4"/>
  <c r="J116" i="4"/>
  <c r="J117" i="4"/>
  <c r="J118" i="4"/>
  <c r="J119" i="4"/>
  <c r="J120" i="4"/>
  <c r="J121" i="4"/>
  <c r="I110" i="4"/>
  <c r="I111" i="4"/>
  <c r="I112" i="4"/>
  <c r="I113" i="4"/>
  <c r="I114" i="4"/>
  <c r="I115" i="4"/>
  <c r="I116" i="4"/>
  <c r="I117" i="4"/>
  <c r="I118" i="4"/>
  <c r="I119" i="4"/>
  <c r="I120" i="4"/>
  <c r="I121" i="4"/>
  <c r="H110" i="4"/>
  <c r="H111" i="4"/>
  <c r="H112" i="4"/>
  <c r="H113" i="4"/>
  <c r="H114" i="4"/>
  <c r="H115" i="4"/>
  <c r="H116" i="4"/>
  <c r="H117" i="4"/>
  <c r="H118" i="4"/>
  <c r="H119" i="4"/>
  <c r="H120" i="4"/>
  <c r="H121" i="4"/>
  <c r="G110" i="4"/>
  <c r="G111" i="4"/>
  <c r="G112" i="4"/>
  <c r="G113" i="4"/>
  <c r="G114" i="4"/>
  <c r="G115" i="4"/>
  <c r="G116" i="4"/>
  <c r="G117" i="4"/>
  <c r="G118" i="4"/>
  <c r="G119" i="4"/>
  <c r="G120" i="4"/>
  <c r="G121" i="4"/>
  <c r="F110" i="4"/>
  <c r="F111" i="4"/>
  <c r="F112" i="4"/>
  <c r="F113" i="4"/>
  <c r="F114" i="4"/>
  <c r="F115" i="4"/>
  <c r="F116" i="4"/>
  <c r="F117" i="4"/>
  <c r="F118" i="4"/>
  <c r="F119" i="4"/>
  <c r="F120" i="4"/>
  <c r="F121" i="4"/>
  <c r="E110" i="4"/>
  <c r="E111" i="4"/>
  <c r="E112" i="4"/>
  <c r="E113" i="4"/>
  <c r="E114" i="4"/>
  <c r="E115" i="4"/>
  <c r="E116" i="4"/>
  <c r="E117" i="4"/>
  <c r="E118" i="4"/>
  <c r="E119" i="4"/>
  <c r="E120" i="4"/>
  <c r="E121" i="4"/>
  <c r="D110" i="4"/>
  <c r="D111" i="4"/>
  <c r="D112" i="4"/>
  <c r="D113" i="4"/>
  <c r="D114" i="4"/>
  <c r="D115" i="4"/>
  <c r="D116" i="4"/>
  <c r="D117" i="4"/>
  <c r="D118" i="4"/>
  <c r="D119" i="4"/>
  <c r="D120" i="4"/>
  <c r="D121" i="4"/>
  <c r="C110" i="4"/>
  <c r="C111" i="4"/>
  <c r="C112" i="4"/>
  <c r="C113" i="4"/>
  <c r="C114" i="4"/>
  <c r="C115" i="4"/>
  <c r="C116" i="4"/>
  <c r="C117" i="4"/>
  <c r="C118" i="4"/>
  <c r="C119" i="4"/>
  <c r="C120" i="4"/>
  <c r="C121" i="4"/>
  <c r="V109" i="4"/>
  <c r="U109" i="4"/>
  <c r="T109" i="4"/>
  <c r="S109" i="4"/>
  <c r="R109" i="4"/>
  <c r="Q109" i="4"/>
  <c r="P109" i="4"/>
  <c r="O109" i="4"/>
  <c r="N109" i="4"/>
  <c r="M109" i="4"/>
  <c r="L109" i="4"/>
  <c r="K109" i="4"/>
  <c r="J109" i="4"/>
  <c r="I109" i="4"/>
  <c r="H109" i="4"/>
  <c r="G109" i="4"/>
  <c r="F109" i="4"/>
  <c r="E109" i="4"/>
  <c r="D109" i="4"/>
  <c r="C109" i="4"/>
  <c r="V95" i="4"/>
  <c r="V96" i="4"/>
  <c r="V97" i="4"/>
  <c r="V98" i="4"/>
  <c r="V99" i="4"/>
  <c r="V100" i="4"/>
  <c r="V101" i="4"/>
  <c r="V102" i="4"/>
  <c r="V103" i="4"/>
  <c r="V104" i="4"/>
  <c r="V105" i="4"/>
  <c r="V106" i="4"/>
  <c r="U95" i="4"/>
  <c r="U96" i="4"/>
  <c r="U97" i="4"/>
  <c r="U98" i="4"/>
  <c r="U99" i="4"/>
  <c r="U100" i="4"/>
  <c r="U101" i="4"/>
  <c r="U102" i="4"/>
  <c r="U103" i="4"/>
  <c r="U104" i="4"/>
  <c r="U105" i="4"/>
  <c r="U106" i="4"/>
  <c r="T95" i="4"/>
  <c r="T96" i="4"/>
  <c r="T97" i="4"/>
  <c r="T98" i="4"/>
  <c r="T99" i="4"/>
  <c r="T100" i="4"/>
  <c r="T101" i="4"/>
  <c r="T102" i="4"/>
  <c r="T103" i="4"/>
  <c r="T104" i="4"/>
  <c r="T105" i="4"/>
  <c r="T106" i="4"/>
  <c r="S95" i="4"/>
  <c r="S96" i="4"/>
  <c r="S97" i="4"/>
  <c r="S98" i="4"/>
  <c r="S99" i="4"/>
  <c r="S100" i="4"/>
  <c r="S101" i="4"/>
  <c r="S102" i="4"/>
  <c r="S103" i="4"/>
  <c r="S104" i="4"/>
  <c r="S105" i="4"/>
  <c r="S106" i="4"/>
  <c r="R95" i="4"/>
  <c r="R96" i="4"/>
  <c r="R97" i="4"/>
  <c r="R98" i="4"/>
  <c r="R99" i="4"/>
  <c r="R100" i="4"/>
  <c r="R101" i="4"/>
  <c r="R102" i="4"/>
  <c r="R103" i="4"/>
  <c r="R104" i="4"/>
  <c r="R105" i="4"/>
  <c r="R106" i="4"/>
  <c r="Q95" i="4"/>
  <c r="Q96" i="4"/>
  <c r="Q97" i="4"/>
  <c r="Q98" i="4"/>
  <c r="Q99" i="4"/>
  <c r="Q100" i="4"/>
  <c r="Q101" i="4"/>
  <c r="Q102" i="4"/>
  <c r="Q103" i="4"/>
  <c r="Q104" i="4"/>
  <c r="Q105" i="4"/>
  <c r="Q106" i="4"/>
  <c r="P95" i="4"/>
  <c r="P96" i="4"/>
  <c r="P97" i="4"/>
  <c r="P98" i="4"/>
  <c r="P99" i="4"/>
  <c r="P100" i="4"/>
  <c r="P101" i="4"/>
  <c r="P102" i="4"/>
  <c r="P103" i="4"/>
  <c r="P104" i="4"/>
  <c r="P105" i="4"/>
  <c r="P106" i="4"/>
  <c r="O95" i="4"/>
  <c r="O96" i="4"/>
  <c r="O97" i="4"/>
  <c r="O98" i="4"/>
  <c r="O99" i="4"/>
  <c r="O100" i="4"/>
  <c r="O101" i="4"/>
  <c r="O102" i="4"/>
  <c r="O103" i="4"/>
  <c r="O104" i="4"/>
  <c r="O105" i="4"/>
  <c r="O106" i="4"/>
  <c r="N95" i="4"/>
  <c r="N96" i="4"/>
  <c r="N97" i="4"/>
  <c r="N98" i="4"/>
  <c r="N99" i="4"/>
  <c r="N100" i="4"/>
  <c r="N101" i="4"/>
  <c r="N102" i="4"/>
  <c r="N103" i="4"/>
  <c r="N104" i="4"/>
  <c r="N105" i="4"/>
  <c r="N106" i="4"/>
  <c r="M95" i="4"/>
  <c r="M96" i="4"/>
  <c r="M97" i="4"/>
  <c r="M98" i="4"/>
  <c r="M99" i="4"/>
  <c r="M100" i="4"/>
  <c r="M101" i="4"/>
  <c r="M102" i="4"/>
  <c r="M103" i="4"/>
  <c r="M104" i="4"/>
  <c r="M105" i="4"/>
  <c r="M106" i="4"/>
  <c r="L95" i="4"/>
  <c r="L96" i="4"/>
  <c r="L97" i="4"/>
  <c r="L98" i="4"/>
  <c r="L99" i="4"/>
  <c r="L100" i="4"/>
  <c r="L101" i="4"/>
  <c r="L102" i="4"/>
  <c r="L103" i="4"/>
  <c r="L104" i="4"/>
  <c r="L105" i="4"/>
  <c r="L106" i="4"/>
  <c r="K95" i="4"/>
  <c r="K96" i="4"/>
  <c r="K97" i="4"/>
  <c r="K98" i="4"/>
  <c r="K99" i="4"/>
  <c r="K100" i="4"/>
  <c r="K101" i="4"/>
  <c r="K102" i="4"/>
  <c r="K103" i="4"/>
  <c r="K104" i="4"/>
  <c r="K105" i="4"/>
  <c r="K106" i="4"/>
  <c r="J95" i="4"/>
  <c r="J96" i="4"/>
  <c r="J97" i="4"/>
  <c r="J98" i="4"/>
  <c r="J99" i="4"/>
  <c r="J100" i="4"/>
  <c r="J101" i="4"/>
  <c r="J102" i="4"/>
  <c r="J103" i="4"/>
  <c r="J104" i="4"/>
  <c r="J105" i="4"/>
  <c r="J106" i="4"/>
  <c r="I95" i="4"/>
  <c r="I96" i="4"/>
  <c r="I97" i="4"/>
  <c r="I98" i="4"/>
  <c r="I99" i="4"/>
  <c r="I100" i="4"/>
  <c r="I101" i="4"/>
  <c r="I102" i="4"/>
  <c r="I103" i="4"/>
  <c r="I104" i="4"/>
  <c r="I105" i="4"/>
  <c r="I106" i="4"/>
  <c r="H95" i="4"/>
  <c r="H96" i="4"/>
  <c r="H97" i="4"/>
  <c r="H98" i="4"/>
  <c r="H99" i="4"/>
  <c r="H100" i="4"/>
  <c r="H101" i="4"/>
  <c r="H102" i="4"/>
  <c r="H103" i="4"/>
  <c r="H104" i="4"/>
  <c r="H105" i="4"/>
  <c r="H106" i="4"/>
  <c r="G95" i="4"/>
  <c r="G96" i="4"/>
  <c r="G97" i="4"/>
  <c r="G98" i="4"/>
  <c r="G99" i="4"/>
  <c r="G100" i="4"/>
  <c r="G101" i="4"/>
  <c r="G102" i="4"/>
  <c r="G103" i="4"/>
  <c r="G104" i="4"/>
  <c r="G105" i="4"/>
  <c r="G106" i="4"/>
  <c r="F95" i="4"/>
  <c r="F96" i="4"/>
  <c r="F97" i="4"/>
  <c r="F98" i="4"/>
  <c r="F99" i="4"/>
  <c r="F100" i="4"/>
  <c r="F101" i="4"/>
  <c r="F102" i="4"/>
  <c r="F103" i="4"/>
  <c r="F104" i="4"/>
  <c r="F105" i="4"/>
  <c r="F106" i="4"/>
  <c r="E95" i="4"/>
  <c r="E96" i="4"/>
  <c r="E97" i="4"/>
  <c r="E98" i="4"/>
  <c r="E99" i="4"/>
  <c r="E100" i="4"/>
  <c r="E101" i="4"/>
  <c r="E102" i="4"/>
  <c r="E103" i="4"/>
  <c r="E104" i="4"/>
  <c r="E105" i="4"/>
  <c r="E106" i="4"/>
  <c r="D95" i="4"/>
  <c r="D96" i="4"/>
  <c r="D97" i="4"/>
  <c r="D98" i="4"/>
  <c r="D99" i="4"/>
  <c r="D100" i="4"/>
  <c r="D101" i="4"/>
  <c r="D102" i="4"/>
  <c r="D103" i="4"/>
  <c r="D104" i="4"/>
  <c r="D105" i="4"/>
  <c r="D106" i="4"/>
  <c r="C95" i="4"/>
  <c r="C96" i="4"/>
  <c r="C97" i="4"/>
  <c r="C98" i="4"/>
  <c r="C99" i="4"/>
  <c r="C100" i="4"/>
  <c r="C101" i="4"/>
  <c r="C102" i="4"/>
  <c r="C103" i="4"/>
  <c r="C104" i="4"/>
  <c r="C105" i="4"/>
  <c r="C106" i="4"/>
  <c r="V94" i="4"/>
  <c r="U94" i="4"/>
  <c r="T94" i="4"/>
  <c r="S94" i="4"/>
  <c r="R94" i="4"/>
  <c r="Q94" i="4"/>
  <c r="P94" i="4"/>
  <c r="O94" i="4"/>
  <c r="N94" i="4"/>
  <c r="M94" i="4"/>
  <c r="L94" i="4"/>
  <c r="K94" i="4"/>
  <c r="J94" i="4"/>
  <c r="I94" i="4"/>
  <c r="H94" i="4"/>
  <c r="G94" i="4"/>
  <c r="F94" i="4"/>
  <c r="E94" i="4"/>
  <c r="D94" i="4"/>
  <c r="C94" i="4"/>
  <c r="V80" i="4"/>
  <c r="V81" i="4"/>
  <c r="V82" i="4"/>
  <c r="V83" i="4"/>
  <c r="V84" i="4"/>
  <c r="V85" i="4"/>
  <c r="V86" i="4"/>
  <c r="V87" i="4"/>
  <c r="V88" i="4"/>
  <c r="V89" i="4"/>
  <c r="V90" i="4"/>
  <c r="V91" i="4"/>
  <c r="U80" i="4"/>
  <c r="U81" i="4"/>
  <c r="U82" i="4"/>
  <c r="U83" i="4"/>
  <c r="U84" i="4"/>
  <c r="U85" i="4"/>
  <c r="U86" i="4"/>
  <c r="U87" i="4"/>
  <c r="U88" i="4"/>
  <c r="U89" i="4"/>
  <c r="U90" i="4"/>
  <c r="U91" i="4"/>
  <c r="T80" i="4"/>
  <c r="T81" i="4"/>
  <c r="T82" i="4"/>
  <c r="T83" i="4"/>
  <c r="T84" i="4"/>
  <c r="T85" i="4"/>
  <c r="T86" i="4"/>
  <c r="T87" i="4"/>
  <c r="T88" i="4"/>
  <c r="T89" i="4"/>
  <c r="T90" i="4"/>
  <c r="T91" i="4"/>
  <c r="S80" i="4"/>
  <c r="S81" i="4"/>
  <c r="S82" i="4"/>
  <c r="S83" i="4"/>
  <c r="S84" i="4"/>
  <c r="S85" i="4"/>
  <c r="S86" i="4"/>
  <c r="S87" i="4"/>
  <c r="S88" i="4"/>
  <c r="S89" i="4"/>
  <c r="S90" i="4"/>
  <c r="S91" i="4"/>
  <c r="R80" i="4"/>
  <c r="R81" i="4"/>
  <c r="R82" i="4"/>
  <c r="R83" i="4"/>
  <c r="R84" i="4"/>
  <c r="R85" i="4"/>
  <c r="R86" i="4"/>
  <c r="R87" i="4"/>
  <c r="R88" i="4"/>
  <c r="R89" i="4"/>
  <c r="R90" i="4"/>
  <c r="R91" i="4"/>
  <c r="Q80" i="4"/>
  <c r="Q81" i="4"/>
  <c r="Q82" i="4"/>
  <c r="Q83" i="4"/>
  <c r="Q84" i="4"/>
  <c r="Q85" i="4"/>
  <c r="Q86" i="4"/>
  <c r="Q87" i="4"/>
  <c r="Q88" i="4"/>
  <c r="Q89" i="4"/>
  <c r="Q90" i="4"/>
  <c r="Q91" i="4"/>
  <c r="P80" i="4"/>
  <c r="P81" i="4"/>
  <c r="P82" i="4"/>
  <c r="P83" i="4"/>
  <c r="P84" i="4"/>
  <c r="P85" i="4"/>
  <c r="P86" i="4"/>
  <c r="P87" i="4"/>
  <c r="P88" i="4"/>
  <c r="P89" i="4"/>
  <c r="P90" i="4"/>
  <c r="P91" i="4"/>
  <c r="O80" i="4"/>
  <c r="O81" i="4"/>
  <c r="O82" i="4"/>
  <c r="O83" i="4"/>
  <c r="O84" i="4"/>
  <c r="O85" i="4"/>
  <c r="O86" i="4"/>
  <c r="O87" i="4"/>
  <c r="O88" i="4"/>
  <c r="O89" i="4"/>
  <c r="O90" i="4"/>
  <c r="O91" i="4"/>
  <c r="N80" i="4"/>
  <c r="N81" i="4"/>
  <c r="N82" i="4"/>
  <c r="N83" i="4"/>
  <c r="N84" i="4"/>
  <c r="N85" i="4"/>
  <c r="N86" i="4"/>
  <c r="N87" i="4"/>
  <c r="N88" i="4"/>
  <c r="N89" i="4"/>
  <c r="N90" i="4"/>
  <c r="N91" i="4"/>
  <c r="M80" i="4"/>
  <c r="M81" i="4"/>
  <c r="M82" i="4"/>
  <c r="M83" i="4"/>
  <c r="M84" i="4"/>
  <c r="M85" i="4"/>
  <c r="M86" i="4"/>
  <c r="M87" i="4"/>
  <c r="M88" i="4"/>
  <c r="M89" i="4"/>
  <c r="M90" i="4"/>
  <c r="M91" i="4"/>
  <c r="L80" i="4"/>
  <c r="L81" i="4"/>
  <c r="L82" i="4"/>
  <c r="L83" i="4"/>
  <c r="L84" i="4"/>
  <c r="L85" i="4"/>
  <c r="L86" i="4"/>
  <c r="L87" i="4"/>
  <c r="L88" i="4"/>
  <c r="L89" i="4"/>
  <c r="L90" i="4"/>
  <c r="L91" i="4"/>
  <c r="K80" i="4"/>
  <c r="K81" i="4"/>
  <c r="K82" i="4"/>
  <c r="K83" i="4"/>
  <c r="K84" i="4"/>
  <c r="K85" i="4"/>
  <c r="K86" i="4"/>
  <c r="K87" i="4"/>
  <c r="K88" i="4"/>
  <c r="K89" i="4"/>
  <c r="K90" i="4"/>
  <c r="K91" i="4"/>
  <c r="J80" i="4"/>
  <c r="J81" i="4"/>
  <c r="J82" i="4"/>
  <c r="J83" i="4"/>
  <c r="J84" i="4"/>
  <c r="J85" i="4"/>
  <c r="J86" i="4"/>
  <c r="J87" i="4"/>
  <c r="J88" i="4"/>
  <c r="J89" i="4"/>
  <c r="J90" i="4"/>
  <c r="J91" i="4"/>
  <c r="I80" i="4"/>
  <c r="I81" i="4"/>
  <c r="I82" i="4"/>
  <c r="I83" i="4"/>
  <c r="I84" i="4"/>
  <c r="I85" i="4"/>
  <c r="I86" i="4"/>
  <c r="I87" i="4"/>
  <c r="I88" i="4"/>
  <c r="I89" i="4"/>
  <c r="I90" i="4"/>
  <c r="I91" i="4"/>
  <c r="H80" i="4"/>
  <c r="H81" i="4"/>
  <c r="H82" i="4"/>
  <c r="H83" i="4"/>
  <c r="H84" i="4"/>
  <c r="H85" i="4"/>
  <c r="H86" i="4"/>
  <c r="H87" i="4"/>
  <c r="H88" i="4"/>
  <c r="H89" i="4"/>
  <c r="H90" i="4"/>
  <c r="H91" i="4"/>
  <c r="G80" i="4"/>
  <c r="G81" i="4"/>
  <c r="G82" i="4"/>
  <c r="G83" i="4"/>
  <c r="G84" i="4"/>
  <c r="G85" i="4"/>
  <c r="G86" i="4"/>
  <c r="G87" i="4"/>
  <c r="G88" i="4"/>
  <c r="G89" i="4"/>
  <c r="G90" i="4"/>
  <c r="G91" i="4"/>
  <c r="F80" i="4"/>
  <c r="F81" i="4"/>
  <c r="F82" i="4"/>
  <c r="F83" i="4"/>
  <c r="F84" i="4"/>
  <c r="F85" i="4"/>
  <c r="F86" i="4"/>
  <c r="F87" i="4"/>
  <c r="F88" i="4"/>
  <c r="F89" i="4"/>
  <c r="F90" i="4"/>
  <c r="F91" i="4"/>
  <c r="E80" i="4"/>
  <c r="E81" i="4"/>
  <c r="E82" i="4"/>
  <c r="E83" i="4"/>
  <c r="E84" i="4"/>
  <c r="E85" i="4"/>
  <c r="E86" i="4"/>
  <c r="E87" i="4"/>
  <c r="E88" i="4"/>
  <c r="E89" i="4"/>
  <c r="E90" i="4"/>
  <c r="E91" i="4"/>
  <c r="D80" i="4"/>
  <c r="D81" i="4"/>
  <c r="D82" i="4"/>
  <c r="D83" i="4"/>
  <c r="D84" i="4"/>
  <c r="D85" i="4"/>
  <c r="D86" i="4"/>
  <c r="D87" i="4"/>
  <c r="D88" i="4"/>
  <c r="D89" i="4"/>
  <c r="D90" i="4"/>
  <c r="D91" i="4"/>
  <c r="C80" i="4"/>
  <c r="C81" i="4"/>
  <c r="C82" i="4"/>
  <c r="C83" i="4"/>
  <c r="C84" i="4"/>
  <c r="C85" i="4"/>
  <c r="C86" i="4"/>
  <c r="C87" i="4"/>
  <c r="C88" i="4"/>
  <c r="C89" i="4"/>
  <c r="C90" i="4"/>
  <c r="C91" i="4"/>
  <c r="V79" i="4"/>
  <c r="U79" i="4"/>
  <c r="T79" i="4"/>
  <c r="S79" i="4"/>
  <c r="R79" i="4"/>
  <c r="Q79" i="4"/>
  <c r="P79" i="4"/>
  <c r="O79" i="4"/>
  <c r="N79" i="4"/>
  <c r="M79" i="4"/>
  <c r="L79" i="4"/>
  <c r="K79" i="4"/>
  <c r="J79" i="4"/>
  <c r="I79" i="4"/>
  <c r="H79" i="4"/>
  <c r="G79" i="4"/>
  <c r="F79" i="4"/>
  <c r="E79" i="4"/>
  <c r="D79" i="4"/>
  <c r="C79" i="4"/>
  <c r="V65" i="4"/>
  <c r="V66" i="4"/>
  <c r="V67" i="4"/>
  <c r="V68" i="4"/>
  <c r="V69" i="4"/>
  <c r="V70" i="4"/>
  <c r="V71" i="4"/>
  <c r="V72" i="4"/>
  <c r="V73" i="4"/>
  <c r="V74" i="4"/>
  <c r="V75" i="4"/>
  <c r="V76" i="4"/>
  <c r="U65" i="4"/>
  <c r="U66" i="4"/>
  <c r="U67" i="4"/>
  <c r="U68" i="4"/>
  <c r="U69" i="4"/>
  <c r="U70" i="4"/>
  <c r="U71" i="4"/>
  <c r="U72" i="4"/>
  <c r="U73" i="4"/>
  <c r="U74" i="4"/>
  <c r="U75" i="4"/>
  <c r="U76" i="4"/>
  <c r="T65" i="4"/>
  <c r="T66" i="4"/>
  <c r="T67" i="4"/>
  <c r="T68" i="4"/>
  <c r="T69" i="4"/>
  <c r="T70" i="4"/>
  <c r="T71" i="4"/>
  <c r="T72" i="4"/>
  <c r="T73" i="4"/>
  <c r="T74" i="4"/>
  <c r="T75" i="4"/>
  <c r="T76" i="4"/>
  <c r="S65" i="4"/>
  <c r="S66" i="4"/>
  <c r="S67" i="4"/>
  <c r="S68" i="4"/>
  <c r="S69" i="4"/>
  <c r="S70" i="4"/>
  <c r="S71" i="4"/>
  <c r="S72" i="4"/>
  <c r="S73" i="4"/>
  <c r="S74" i="4"/>
  <c r="S75" i="4"/>
  <c r="S76" i="4"/>
  <c r="R65" i="4"/>
  <c r="R66" i="4"/>
  <c r="R67" i="4"/>
  <c r="R68" i="4"/>
  <c r="R69" i="4"/>
  <c r="R70" i="4"/>
  <c r="R71" i="4"/>
  <c r="R72" i="4"/>
  <c r="R73" i="4"/>
  <c r="R74" i="4"/>
  <c r="R75" i="4"/>
  <c r="R76" i="4"/>
  <c r="Q65" i="4"/>
  <c r="Q66" i="4"/>
  <c r="Q67" i="4"/>
  <c r="Q68" i="4"/>
  <c r="Q69" i="4"/>
  <c r="Q70" i="4"/>
  <c r="Q71" i="4"/>
  <c r="Q72" i="4"/>
  <c r="Q73" i="4"/>
  <c r="Q74" i="4"/>
  <c r="Q75" i="4"/>
  <c r="Q76" i="4"/>
  <c r="P65" i="4"/>
  <c r="P66" i="4"/>
  <c r="P67" i="4"/>
  <c r="P68" i="4"/>
  <c r="P69" i="4"/>
  <c r="P70" i="4"/>
  <c r="P71" i="4"/>
  <c r="P72" i="4"/>
  <c r="P73" i="4"/>
  <c r="P74" i="4"/>
  <c r="P75" i="4"/>
  <c r="P76" i="4"/>
  <c r="O65" i="4"/>
  <c r="O66" i="4"/>
  <c r="O67" i="4"/>
  <c r="O68" i="4"/>
  <c r="O69" i="4"/>
  <c r="O70" i="4"/>
  <c r="O71" i="4"/>
  <c r="O72" i="4"/>
  <c r="O73" i="4"/>
  <c r="O74" i="4"/>
  <c r="O75" i="4"/>
  <c r="O76" i="4"/>
  <c r="N65" i="4"/>
  <c r="N66" i="4"/>
  <c r="N67" i="4"/>
  <c r="N68" i="4"/>
  <c r="N69" i="4"/>
  <c r="N70" i="4"/>
  <c r="N71" i="4"/>
  <c r="N72" i="4"/>
  <c r="N73" i="4"/>
  <c r="N74" i="4"/>
  <c r="N75" i="4"/>
  <c r="N76" i="4"/>
  <c r="M65" i="4"/>
  <c r="M66" i="4"/>
  <c r="M67" i="4"/>
  <c r="M68" i="4"/>
  <c r="M69" i="4"/>
  <c r="M70" i="4"/>
  <c r="M71" i="4"/>
  <c r="M72" i="4"/>
  <c r="M73" i="4"/>
  <c r="M74" i="4"/>
  <c r="M75" i="4"/>
  <c r="M76" i="4"/>
  <c r="L65" i="4"/>
  <c r="L66" i="4"/>
  <c r="L67" i="4"/>
  <c r="L68" i="4"/>
  <c r="L69" i="4"/>
  <c r="L70" i="4"/>
  <c r="L71" i="4"/>
  <c r="L72" i="4"/>
  <c r="L73" i="4"/>
  <c r="L74" i="4"/>
  <c r="L75" i="4"/>
  <c r="L76" i="4"/>
  <c r="K65" i="4"/>
  <c r="K66" i="4"/>
  <c r="K67" i="4"/>
  <c r="K68" i="4"/>
  <c r="K69" i="4"/>
  <c r="K70" i="4"/>
  <c r="K71" i="4"/>
  <c r="K72" i="4"/>
  <c r="K73" i="4"/>
  <c r="K74" i="4"/>
  <c r="K75" i="4"/>
  <c r="K76" i="4"/>
  <c r="J65" i="4"/>
  <c r="J66" i="4"/>
  <c r="J67" i="4"/>
  <c r="J68" i="4"/>
  <c r="J69" i="4"/>
  <c r="J70" i="4"/>
  <c r="J71" i="4"/>
  <c r="J72" i="4"/>
  <c r="J73" i="4"/>
  <c r="J74" i="4"/>
  <c r="J75" i="4"/>
  <c r="J76" i="4"/>
  <c r="I65" i="4"/>
  <c r="I66" i="4"/>
  <c r="I67" i="4"/>
  <c r="I68" i="4"/>
  <c r="I69" i="4"/>
  <c r="I70" i="4"/>
  <c r="I71" i="4"/>
  <c r="I72" i="4"/>
  <c r="I73" i="4"/>
  <c r="I74" i="4"/>
  <c r="I75" i="4"/>
  <c r="I76" i="4"/>
  <c r="H65" i="4"/>
  <c r="H66" i="4"/>
  <c r="H67" i="4"/>
  <c r="H68" i="4"/>
  <c r="H69" i="4"/>
  <c r="H70" i="4"/>
  <c r="H71" i="4"/>
  <c r="H72" i="4"/>
  <c r="H73" i="4"/>
  <c r="H74" i="4"/>
  <c r="H75" i="4"/>
  <c r="H76" i="4"/>
  <c r="G65" i="4"/>
  <c r="G66" i="4"/>
  <c r="G67" i="4"/>
  <c r="G68" i="4"/>
  <c r="G69" i="4"/>
  <c r="G70" i="4"/>
  <c r="G71" i="4"/>
  <c r="G72" i="4"/>
  <c r="G73" i="4"/>
  <c r="G74" i="4"/>
  <c r="G75" i="4"/>
  <c r="G76" i="4"/>
  <c r="F65" i="4"/>
  <c r="F66" i="4"/>
  <c r="F67" i="4"/>
  <c r="F68" i="4"/>
  <c r="F69" i="4"/>
  <c r="F70" i="4"/>
  <c r="F71" i="4"/>
  <c r="F72" i="4"/>
  <c r="F73" i="4"/>
  <c r="F74" i="4"/>
  <c r="F75" i="4"/>
  <c r="F76" i="4"/>
  <c r="E65" i="4"/>
  <c r="E66" i="4"/>
  <c r="E67" i="4"/>
  <c r="E68" i="4"/>
  <c r="E69" i="4"/>
  <c r="E70" i="4"/>
  <c r="E71" i="4"/>
  <c r="E72" i="4"/>
  <c r="E73" i="4"/>
  <c r="E74" i="4"/>
  <c r="E75" i="4"/>
  <c r="E76" i="4"/>
  <c r="D65" i="4"/>
  <c r="D66" i="4"/>
  <c r="D67" i="4"/>
  <c r="D68" i="4"/>
  <c r="D69" i="4"/>
  <c r="D70" i="4"/>
  <c r="D71" i="4"/>
  <c r="D72" i="4"/>
  <c r="D73" i="4"/>
  <c r="D74" i="4"/>
  <c r="D75" i="4"/>
  <c r="D76" i="4"/>
  <c r="C65" i="4"/>
  <c r="C66" i="4"/>
  <c r="C67" i="4"/>
  <c r="C68" i="4"/>
  <c r="C69" i="4"/>
  <c r="C70" i="4"/>
  <c r="C71" i="4"/>
  <c r="C72" i="4"/>
  <c r="C73" i="4"/>
  <c r="C74" i="4"/>
  <c r="C75" i="4"/>
  <c r="C76" i="4"/>
  <c r="V64" i="4"/>
  <c r="U64" i="4"/>
  <c r="T64" i="4"/>
  <c r="S64" i="4"/>
  <c r="R64" i="4"/>
  <c r="Q64" i="4"/>
  <c r="P64" i="4"/>
  <c r="O64" i="4"/>
  <c r="N64" i="4"/>
  <c r="M64" i="4"/>
  <c r="L64" i="4"/>
  <c r="K64" i="4"/>
  <c r="J64" i="4"/>
  <c r="I64" i="4"/>
  <c r="H64" i="4"/>
  <c r="G64" i="4"/>
  <c r="F64" i="4"/>
  <c r="E64" i="4"/>
  <c r="D64" i="4"/>
  <c r="C64" i="4"/>
  <c r="V50" i="4"/>
  <c r="V51" i="4"/>
  <c r="V52" i="4"/>
  <c r="V53" i="4"/>
  <c r="V54" i="4"/>
  <c r="V55" i="4"/>
  <c r="V56" i="4"/>
  <c r="V57" i="4"/>
  <c r="V58" i="4"/>
  <c r="V59" i="4"/>
  <c r="V60" i="4"/>
  <c r="V61" i="4"/>
  <c r="U50" i="4"/>
  <c r="U51" i="4"/>
  <c r="U52" i="4"/>
  <c r="U53" i="4"/>
  <c r="U54" i="4"/>
  <c r="U55" i="4"/>
  <c r="U56" i="4"/>
  <c r="U57" i="4"/>
  <c r="U58" i="4"/>
  <c r="U59" i="4"/>
  <c r="U60" i="4"/>
  <c r="U61" i="4"/>
  <c r="T50" i="4"/>
  <c r="T51" i="4"/>
  <c r="T52" i="4"/>
  <c r="T53" i="4"/>
  <c r="T54" i="4"/>
  <c r="T55" i="4"/>
  <c r="T56" i="4"/>
  <c r="T57" i="4"/>
  <c r="T58" i="4"/>
  <c r="T59" i="4"/>
  <c r="T60" i="4"/>
  <c r="T61" i="4"/>
  <c r="S50" i="4"/>
  <c r="S51" i="4"/>
  <c r="S52" i="4"/>
  <c r="S53" i="4"/>
  <c r="S54" i="4"/>
  <c r="S55" i="4"/>
  <c r="S56" i="4"/>
  <c r="S57" i="4"/>
  <c r="S58" i="4"/>
  <c r="S59" i="4"/>
  <c r="S60" i="4"/>
  <c r="S61" i="4"/>
  <c r="R50" i="4"/>
  <c r="R51" i="4"/>
  <c r="R52" i="4"/>
  <c r="R53" i="4"/>
  <c r="R54" i="4"/>
  <c r="R55" i="4"/>
  <c r="R56" i="4"/>
  <c r="R57" i="4"/>
  <c r="R58" i="4"/>
  <c r="R59" i="4"/>
  <c r="R60" i="4"/>
  <c r="R61" i="4"/>
  <c r="Q50" i="4"/>
  <c r="Q51" i="4"/>
  <c r="Q52" i="4"/>
  <c r="Q53" i="4"/>
  <c r="Q54" i="4"/>
  <c r="Q55" i="4"/>
  <c r="Q56" i="4"/>
  <c r="Q57" i="4"/>
  <c r="Q58" i="4"/>
  <c r="Q59" i="4"/>
  <c r="Q60" i="4"/>
  <c r="Q61" i="4"/>
  <c r="P50" i="4"/>
  <c r="P51" i="4"/>
  <c r="P52" i="4"/>
  <c r="P53" i="4"/>
  <c r="P54" i="4"/>
  <c r="P55" i="4"/>
  <c r="P56" i="4"/>
  <c r="P57" i="4"/>
  <c r="P58" i="4"/>
  <c r="P59" i="4"/>
  <c r="P60" i="4"/>
  <c r="P61" i="4"/>
  <c r="O50" i="4"/>
  <c r="O51" i="4"/>
  <c r="O52" i="4"/>
  <c r="O53" i="4"/>
  <c r="O54" i="4"/>
  <c r="O55" i="4"/>
  <c r="O56" i="4"/>
  <c r="O57" i="4"/>
  <c r="O58" i="4"/>
  <c r="O59" i="4"/>
  <c r="O60" i="4"/>
  <c r="O61" i="4"/>
  <c r="N50" i="4"/>
  <c r="N51" i="4"/>
  <c r="N52" i="4"/>
  <c r="N53" i="4"/>
  <c r="N54" i="4"/>
  <c r="N55" i="4"/>
  <c r="N56" i="4"/>
  <c r="N57" i="4"/>
  <c r="N58" i="4"/>
  <c r="N59" i="4"/>
  <c r="N60" i="4"/>
  <c r="N61" i="4"/>
  <c r="M50" i="4"/>
  <c r="M51" i="4"/>
  <c r="M52" i="4"/>
  <c r="M53" i="4"/>
  <c r="M54" i="4"/>
  <c r="M55" i="4"/>
  <c r="M56" i="4"/>
  <c r="M57" i="4"/>
  <c r="M58" i="4"/>
  <c r="M59" i="4"/>
  <c r="M60" i="4"/>
  <c r="M61" i="4"/>
  <c r="L50" i="4"/>
  <c r="L51" i="4"/>
  <c r="L52" i="4"/>
  <c r="L53" i="4"/>
  <c r="L54" i="4"/>
  <c r="L55" i="4"/>
  <c r="L56" i="4"/>
  <c r="L57" i="4"/>
  <c r="L58" i="4"/>
  <c r="L59" i="4"/>
  <c r="L60" i="4"/>
  <c r="L61" i="4"/>
  <c r="K50" i="4"/>
  <c r="K51" i="4"/>
  <c r="K52" i="4"/>
  <c r="K53" i="4"/>
  <c r="K54" i="4"/>
  <c r="K55" i="4"/>
  <c r="K56" i="4"/>
  <c r="K57" i="4"/>
  <c r="K58" i="4"/>
  <c r="K59" i="4"/>
  <c r="K60" i="4"/>
  <c r="K61" i="4"/>
  <c r="J50" i="4"/>
  <c r="J51" i="4"/>
  <c r="J52" i="4"/>
  <c r="J53" i="4"/>
  <c r="J54" i="4"/>
  <c r="J55" i="4"/>
  <c r="J56" i="4"/>
  <c r="J57" i="4"/>
  <c r="J58" i="4"/>
  <c r="J59" i="4"/>
  <c r="J60" i="4"/>
  <c r="J61" i="4"/>
  <c r="I50" i="4"/>
  <c r="I51" i="4"/>
  <c r="I52" i="4"/>
  <c r="I53" i="4"/>
  <c r="I54" i="4"/>
  <c r="I55" i="4"/>
  <c r="I56" i="4"/>
  <c r="I57" i="4"/>
  <c r="I58" i="4"/>
  <c r="I59" i="4"/>
  <c r="I60" i="4"/>
  <c r="I61" i="4"/>
  <c r="H50" i="4"/>
  <c r="H51" i="4"/>
  <c r="H52" i="4"/>
  <c r="H53" i="4"/>
  <c r="H54" i="4"/>
  <c r="H55" i="4"/>
  <c r="H56" i="4"/>
  <c r="H57" i="4"/>
  <c r="H58" i="4"/>
  <c r="H59" i="4"/>
  <c r="H60" i="4"/>
  <c r="H61" i="4"/>
  <c r="G50" i="4"/>
  <c r="G51" i="4"/>
  <c r="G52" i="4"/>
  <c r="G53" i="4"/>
  <c r="G54" i="4"/>
  <c r="G55" i="4"/>
  <c r="G56" i="4"/>
  <c r="G57" i="4"/>
  <c r="G58" i="4"/>
  <c r="G59" i="4"/>
  <c r="G60" i="4"/>
  <c r="G61" i="4"/>
  <c r="F50" i="4"/>
  <c r="F51" i="4"/>
  <c r="F52" i="4"/>
  <c r="F53" i="4"/>
  <c r="F54" i="4"/>
  <c r="F55" i="4"/>
  <c r="F56" i="4"/>
  <c r="F57" i="4"/>
  <c r="F58" i="4"/>
  <c r="F59" i="4"/>
  <c r="F60" i="4"/>
  <c r="F61" i="4"/>
  <c r="E50" i="4"/>
  <c r="E51" i="4"/>
  <c r="E52" i="4"/>
  <c r="E53" i="4"/>
  <c r="E54" i="4"/>
  <c r="E55" i="4"/>
  <c r="E56" i="4"/>
  <c r="E57" i="4"/>
  <c r="E58" i="4"/>
  <c r="E59" i="4"/>
  <c r="E60" i="4"/>
  <c r="E61" i="4"/>
  <c r="D50" i="4"/>
  <c r="D51" i="4"/>
  <c r="D52" i="4"/>
  <c r="D53" i="4"/>
  <c r="D54" i="4"/>
  <c r="D55" i="4"/>
  <c r="D56" i="4"/>
  <c r="D57" i="4"/>
  <c r="D58" i="4"/>
  <c r="D59" i="4"/>
  <c r="D60" i="4"/>
  <c r="D61" i="4"/>
  <c r="C50" i="4"/>
  <c r="C51" i="4"/>
  <c r="C52" i="4"/>
  <c r="C53" i="4"/>
  <c r="C54" i="4"/>
  <c r="C55" i="4"/>
  <c r="C56" i="4"/>
  <c r="C57" i="4"/>
  <c r="C58" i="4"/>
  <c r="C59" i="4"/>
  <c r="C60" i="4"/>
  <c r="C61" i="4"/>
  <c r="V49" i="4"/>
  <c r="U49" i="4"/>
  <c r="T49" i="4"/>
  <c r="S49" i="4"/>
  <c r="R49" i="4"/>
  <c r="Q49" i="4"/>
  <c r="P49" i="4"/>
  <c r="O49" i="4"/>
  <c r="N49" i="4"/>
  <c r="M49" i="4"/>
  <c r="L49" i="4"/>
  <c r="K49" i="4"/>
  <c r="J49" i="4"/>
  <c r="I49" i="4"/>
  <c r="H49" i="4"/>
  <c r="G49" i="4"/>
  <c r="F49" i="4"/>
  <c r="E49" i="4"/>
  <c r="D49" i="4"/>
  <c r="C49" i="4"/>
  <c r="V35" i="4"/>
  <c r="V36" i="4"/>
  <c r="V37" i="4"/>
  <c r="V38" i="4"/>
  <c r="V39" i="4"/>
  <c r="V40" i="4"/>
  <c r="V41" i="4"/>
  <c r="V42" i="4"/>
  <c r="V43" i="4"/>
  <c r="V44" i="4"/>
  <c r="V45" i="4"/>
  <c r="V46" i="4"/>
  <c r="U35" i="4"/>
  <c r="U36" i="4"/>
  <c r="U37" i="4"/>
  <c r="U38" i="4"/>
  <c r="U39" i="4"/>
  <c r="U40" i="4"/>
  <c r="U41" i="4"/>
  <c r="U42" i="4"/>
  <c r="U43" i="4"/>
  <c r="U44" i="4"/>
  <c r="U45" i="4"/>
  <c r="U46" i="4"/>
  <c r="T35" i="4"/>
  <c r="T36" i="4"/>
  <c r="T37" i="4"/>
  <c r="T38" i="4"/>
  <c r="T39" i="4"/>
  <c r="T40" i="4"/>
  <c r="T41" i="4"/>
  <c r="T42" i="4"/>
  <c r="T43" i="4"/>
  <c r="T44" i="4"/>
  <c r="T45" i="4"/>
  <c r="T46" i="4"/>
  <c r="S35" i="4"/>
  <c r="S36" i="4"/>
  <c r="S37" i="4"/>
  <c r="S38" i="4"/>
  <c r="S39" i="4"/>
  <c r="S40" i="4"/>
  <c r="S41" i="4"/>
  <c r="S42" i="4"/>
  <c r="S43" i="4"/>
  <c r="S44" i="4"/>
  <c r="S45" i="4"/>
  <c r="S46" i="4"/>
  <c r="R35" i="4"/>
  <c r="R36" i="4"/>
  <c r="R37" i="4"/>
  <c r="R38" i="4"/>
  <c r="R39" i="4"/>
  <c r="R40" i="4"/>
  <c r="R41" i="4"/>
  <c r="R42" i="4"/>
  <c r="R43" i="4"/>
  <c r="R44" i="4"/>
  <c r="R45" i="4"/>
  <c r="R46" i="4"/>
  <c r="Q35" i="4"/>
  <c r="Q36" i="4"/>
  <c r="Q37" i="4"/>
  <c r="Q38" i="4"/>
  <c r="Q39" i="4"/>
  <c r="Q40" i="4"/>
  <c r="Q41" i="4"/>
  <c r="Q42" i="4"/>
  <c r="Q43" i="4"/>
  <c r="Q44" i="4"/>
  <c r="Q45" i="4"/>
  <c r="Q46" i="4"/>
  <c r="P35" i="4"/>
  <c r="P36" i="4"/>
  <c r="P37" i="4"/>
  <c r="P38" i="4"/>
  <c r="P39" i="4"/>
  <c r="P40" i="4"/>
  <c r="P41" i="4"/>
  <c r="P42" i="4"/>
  <c r="P43" i="4"/>
  <c r="P44" i="4"/>
  <c r="P45" i="4"/>
  <c r="P46" i="4"/>
  <c r="O35" i="4"/>
  <c r="O36" i="4"/>
  <c r="O37" i="4"/>
  <c r="O38" i="4"/>
  <c r="O39" i="4"/>
  <c r="O40" i="4"/>
  <c r="O41" i="4"/>
  <c r="O42" i="4"/>
  <c r="O43" i="4"/>
  <c r="O44" i="4"/>
  <c r="O45" i="4"/>
  <c r="O46" i="4"/>
  <c r="N35" i="4"/>
  <c r="N36" i="4"/>
  <c r="N37" i="4"/>
  <c r="N38" i="4"/>
  <c r="N39" i="4"/>
  <c r="N40" i="4"/>
  <c r="N41" i="4"/>
  <c r="N42" i="4"/>
  <c r="N43" i="4"/>
  <c r="N44" i="4"/>
  <c r="N45" i="4"/>
  <c r="N46" i="4"/>
  <c r="M35" i="4"/>
  <c r="M36" i="4"/>
  <c r="M37" i="4"/>
  <c r="M38" i="4"/>
  <c r="M39" i="4"/>
  <c r="M40" i="4"/>
  <c r="M41" i="4"/>
  <c r="M42" i="4"/>
  <c r="M43" i="4"/>
  <c r="M44" i="4"/>
  <c r="M45" i="4"/>
  <c r="M46" i="4"/>
  <c r="L35" i="4"/>
  <c r="L36" i="4"/>
  <c r="L37" i="4"/>
  <c r="L38" i="4"/>
  <c r="L39" i="4"/>
  <c r="L40" i="4"/>
  <c r="L41" i="4"/>
  <c r="L42" i="4"/>
  <c r="L43" i="4"/>
  <c r="L44" i="4"/>
  <c r="L45" i="4"/>
  <c r="L46" i="4"/>
  <c r="K35" i="4"/>
  <c r="K36" i="4"/>
  <c r="K37" i="4"/>
  <c r="K38" i="4"/>
  <c r="K39" i="4"/>
  <c r="K40" i="4"/>
  <c r="K41" i="4"/>
  <c r="K42" i="4"/>
  <c r="K43" i="4"/>
  <c r="K44" i="4"/>
  <c r="K45" i="4"/>
  <c r="K46" i="4"/>
  <c r="J35" i="4"/>
  <c r="J36" i="4"/>
  <c r="J37" i="4"/>
  <c r="J38" i="4"/>
  <c r="J39" i="4"/>
  <c r="J40" i="4"/>
  <c r="J41" i="4"/>
  <c r="J42" i="4"/>
  <c r="J43" i="4"/>
  <c r="J44" i="4"/>
  <c r="J45" i="4"/>
  <c r="J46" i="4"/>
  <c r="I35" i="4"/>
  <c r="I36" i="4"/>
  <c r="I37" i="4"/>
  <c r="I38" i="4"/>
  <c r="I39" i="4"/>
  <c r="I40" i="4"/>
  <c r="I41" i="4"/>
  <c r="I42" i="4"/>
  <c r="I43" i="4"/>
  <c r="I44" i="4"/>
  <c r="I45" i="4"/>
  <c r="I46" i="4"/>
  <c r="H35" i="4"/>
  <c r="H36" i="4"/>
  <c r="H37" i="4"/>
  <c r="H38" i="4"/>
  <c r="H39" i="4"/>
  <c r="H40" i="4"/>
  <c r="H41" i="4"/>
  <c r="H42" i="4"/>
  <c r="H43" i="4"/>
  <c r="H44" i="4"/>
  <c r="H45" i="4"/>
  <c r="H46" i="4"/>
  <c r="G35" i="4"/>
  <c r="G36" i="4"/>
  <c r="G37" i="4"/>
  <c r="G38" i="4"/>
  <c r="G39" i="4"/>
  <c r="G40" i="4"/>
  <c r="G41" i="4"/>
  <c r="G42" i="4"/>
  <c r="G43" i="4"/>
  <c r="G44" i="4"/>
  <c r="G45" i="4"/>
  <c r="G46" i="4"/>
  <c r="F35" i="4"/>
  <c r="F36" i="4"/>
  <c r="F37" i="4"/>
  <c r="F38" i="4"/>
  <c r="F39" i="4"/>
  <c r="F40" i="4"/>
  <c r="F41" i="4"/>
  <c r="F42" i="4"/>
  <c r="F43" i="4"/>
  <c r="F44" i="4"/>
  <c r="F45" i="4"/>
  <c r="F46" i="4"/>
  <c r="E35" i="4"/>
  <c r="E36" i="4"/>
  <c r="E37" i="4"/>
  <c r="E38" i="4"/>
  <c r="E39" i="4"/>
  <c r="E40" i="4"/>
  <c r="E41" i="4"/>
  <c r="E42" i="4"/>
  <c r="E43" i="4"/>
  <c r="E44" i="4"/>
  <c r="E45" i="4"/>
  <c r="E46" i="4"/>
  <c r="D35" i="4"/>
  <c r="D36" i="4"/>
  <c r="D37" i="4"/>
  <c r="D38" i="4"/>
  <c r="D39" i="4"/>
  <c r="D40" i="4"/>
  <c r="D41" i="4"/>
  <c r="D42" i="4"/>
  <c r="D43" i="4"/>
  <c r="D44" i="4"/>
  <c r="D45" i="4"/>
  <c r="D46" i="4"/>
  <c r="C35" i="4"/>
  <c r="C36" i="4"/>
  <c r="C37" i="4"/>
  <c r="C38" i="4"/>
  <c r="C39" i="4"/>
  <c r="C40" i="4"/>
  <c r="C41" i="4"/>
  <c r="C42" i="4"/>
  <c r="C43" i="4"/>
  <c r="C44" i="4"/>
  <c r="C45" i="4"/>
  <c r="C46" i="4"/>
  <c r="V34" i="4"/>
  <c r="U34" i="4"/>
  <c r="T34" i="4"/>
  <c r="S34" i="4"/>
  <c r="R34" i="4"/>
  <c r="Q34" i="4"/>
  <c r="P34" i="4"/>
  <c r="O34" i="4"/>
  <c r="N34" i="4"/>
  <c r="M34" i="4"/>
  <c r="L34" i="4"/>
  <c r="K34" i="4"/>
  <c r="J34" i="4"/>
  <c r="I34" i="4"/>
  <c r="H34" i="4"/>
  <c r="G34" i="4"/>
  <c r="F34" i="4"/>
  <c r="E34" i="4"/>
  <c r="D34" i="4"/>
  <c r="C34" i="4"/>
  <c r="V20" i="4"/>
  <c r="V21" i="4"/>
  <c r="V22" i="4"/>
  <c r="V23" i="4"/>
  <c r="V24" i="4"/>
  <c r="V25" i="4"/>
  <c r="V26" i="4"/>
  <c r="V27" i="4"/>
  <c r="V28" i="4"/>
  <c r="V29" i="4"/>
  <c r="V30" i="4"/>
  <c r="V31" i="4"/>
  <c r="U20" i="4"/>
  <c r="U21" i="4"/>
  <c r="U22" i="4"/>
  <c r="U23" i="4"/>
  <c r="U24" i="4"/>
  <c r="U25" i="4"/>
  <c r="U26" i="4"/>
  <c r="U27" i="4"/>
  <c r="U28" i="4"/>
  <c r="U29" i="4"/>
  <c r="U30" i="4"/>
  <c r="U31" i="4"/>
  <c r="T20" i="4"/>
  <c r="T21" i="4"/>
  <c r="T22" i="4"/>
  <c r="T23" i="4"/>
  <c r="T24" i="4"/>
  <c r="T25" i="4"/>
  <c r="T26" i="4"/>
  <c r="T27" i="4"/>
  <c r="T28" i="4"/>
  <c r="T29" i="4"/>
  <c r="T30" i="4"/>
  <c r="T31" i="4"/>
  <c r="S20" i="4"/>
  <c r="S21" i="4"/>
  <c r="S22" i="4"/>
  <c r="S23" i="4"/>
  <c r="S24" i="4"/>
  <c r="S25" i="4"/>
  <c r="S26" i="4"/>
  <c r="S27" i="4"/>
  <c r="S28" i="4"/>
  <c r="S29" i="4"/>
  <c r="S30" i="4"/>
  <c r="S31" i="4"/>
  <c r="R20" i="4"/>
  <c r="R21" i="4"/>
  <c r="R22" i="4"/>
  <c r="R23" i="4"/>
  <c r="R24" i="4"/>
  <c r="R25" i="4"/>
  <c r="R26" i="4"/>
  <c r="R27" i="4"/>
  <c r="R28" i="4"/>
  <c r="R29" i="4"/>
  <c r="R30" i="4"/>
  <c r="R31" i="4"/>
  <c r="Q20" i="4"/>
  <c r="Q21" i="4"/>
  <c r="Q22" i="4"/>
  <c r="Q23" i="4"/>
  <c r="Q24" i="4"/>
  <c r="Q25" i="4"/>
  <c r="Q26" i="4"/>
  <c r="Q27" i="4"/>
  <c r="Q28" i="4"/>
  <c r="Q29" i="4"/>
  <c r="Q30" i="4"/>
  <c r="Q31" i="4"/>
  <c r="P20" i="4"/>
  <c r="P21" i="4"/>
  <c r="P22" i="4"/>
  <c r="P23" i="4"/>
  <c r="P24" i="4"/>
  <c r="P25" i="4"/>
  <c r="P26" i="4"/>
  <c r="P27" i="4"/>
  <c r="P28" i="4"/>
  <c r="P29" i="4"/>
  <c r="P30" i="4"/>
  <c r="P31" i="4"/>
  <c r="O20" i="4"/>
  <c r="O21" i="4"/>
  <c r="O22" i="4"/>
  <c r="O23" i="4"/>
  <c r="O24" i="4"/>
  <c r="O25" i="4"/>
  <c r="O26" i="4"/>
  <c r="O27" i="4"/>
  <c r="O28" i="4"/>
  <c r="O29" i="4"/>
  <c r="O30" i="4"/>
  <c r="O31" i="4"/>
  <c r="N20" i="4"/>
  <c r="N21" i="4"/>
  <c r="N22" i="4"/>
  <c r="N23" i="4"/>
  <c r="N24" i="4"/>
  <c r="N25" i="4"/>
  <c r="N26" i="4"/>
  <c r="N27" i="4"/>
  <c r="N28" i="4"/>
  <c r="N29" i="4"/>
  <c r="N30" i="4"/>
  <c r="N31" i="4"/>
  <c r="M20" i="4"/>
  <c r="M21" i="4"/>
  <c r="M22" i="4"/>
  <c r="M23" i="4"/>
  <c r="M24" i="4"/>
  <c r="M25" i="4"/>
  <c r="M26" i="4"/>
  <c r="M27" i="4"/>
  <c r="M28" i="4"/>
  <c r="M29" i="4"/>
  <c r="M30" i="4"/>
  <c r="M31" i="4"/>
  <c r="L20" i="4"/>
  <c r="L21" i="4"/>
  <c r="L22" i="4"/>
  <c r="L23" i="4"/>
  <c r="L24" i="4"/>
  <c r="L25" i="4"/>
  <c r="L26" i="4"/>
  <c r="L27" i="4"/>
  <c r="L28" i="4"/>
  <c r="L29" i="4"/>
  <c r="L30" i="4"/>
  <c r="L31" i="4"/>
  <c r="K20" i="4"/>
  <c r="K21" i="4"/>
  <c r="K22" i="4"/>
  <c r="K23" i="4"/>
  <c r="K24" i="4"/>
  <c r="K25" i="4"/>
  <c r="K26" i="4"/>
  <c r="K27" i="4"/>
  <c r="K28" i="4"/>
  <c r="K29" i="4"/>
  <c r="K30" i="4"/>
  <c r="K31" i="4"/>
  <c r="J20" i="4"/>
  <c r="J21" i="4"/>
  <c r="J22" i="4"/>
  <c r="J23" i="4"/>
  <c r="J24" i="4"/>
  <c r="J25" i="4"/>
  <c r="J26" i="4"/>
  <c r="J27" i="4"/>
  <c r="J28" i="4"/>
  <c r="J29" i="4"/>
  <c r="J30" i="4"/>
  <c r="J31" i="4"/>
  <c r="I20" i="4"/>
  <c r="I21" i="4"/>
  <c r="I22" i="4"/>
  <c r="I23" i="4"/>
  <c r="I24" i="4"/>
  <c r="I25" i="4"/>
  <c r="I26" i="4"/>
  <c r="I27" i="4"/>
  <c r="I28" i="4"/>
  <c r="I29" i="4"/>
  <c r="I30" i="4"/>
  <c r="I31" i="4"/>
  <c r="H20" i="4"/>
  <c r="H21" i="4"/>
  <c r="H22" i="4"/>
  <c r="H23" i="4"/>
  <c r="H24" i="4"/>
  <c r="H25" i="4"/>
  <c r="H26" i="4"/>
  <c r="H27" i="4"/>
  <c r="H28" i="4"/>
  <c r="H29" i="4"/>
  <c r="H30" i="4"/>
  <c r="H31" i="4"/>
  <c r="G20" i="4"/>
  <c r="G21" i="4"/>
  <c r="G22" i="4"/>
  <c r="G23" i="4"/>
  <c r="G24" i="4"/>
  <c r="G25" i="4"/>
  <c r="G26" i="4"/>
  <c r="G27" i="4"/>
  <c r="G28" i="4"/>
  <c r="G29" i="4"/>
  <c r="G30" i="4"/>
  <c r="G31" i="4"/>
  <c r="F20" i="4"/>
  <c r="F21" i="4"/>
  <c r="F22" i="4"/>
  <c r="F23" i="4"/>
  <c r="F24" i="4"/>
  <c r="F25" i="4"/>
  <c r="F26" i="4"/>
  <c r="F27" i="4"/>
  <c r="F28" i="4"/>
  <c r="F29" i="4"/>
  <c r="F30" i="4"/>
  <c r="F31" i="4"/>
  <c r="E20" i="4"/>
  <c r="E21" i="4"/>
  <c r="E22" i="4"/>
  <c r="E23" i="4"/>
  <c r="E24" i="4"/>
  <c r="E25" i="4"/>
  <c r="E26" i="4"/>
  <c r="E27" i="4"/>
  <c r="E28" i="4"/>
  <c r="E29" i="4"/>
  <c r="E30" i="4"/>
  <c r="E31" i="4"/>
  <c r="D20" i="4"/>
  <c r="D21" i="4"/>
  <c r="D22" i="4"/>
  <c r="D23" i="4"/>
  <c r="D24" i="4"/>
  <c r="D25" i="4"/>
  <c r="D26" i="4"/>
  <c r="D27" i="4"/>
  <c r="D28" i="4"/>
  <c r="D29" i="4"/>
  <c r="D30" i="4"/>
  <c r="D31" i="4"/>
  <c r="C20" i="4"/>
  <c r="C21" i="4"/>
  <c r="C22" i="4"/>
  <c r="C23" i="4"/>
  <c r="C24" i="4"/>
  <c r="C25" i="4"/>
  <c r="C26" i="4"/>
  <c r="C27" i="4"/>
  <c r="C28" i="4"/>
  <c r="C29" i="4"/>
  <c r="C30" i="4"/>
  <c r="C31" i="4"/>
  <c r="V19" i="4"/>
  <c r="U19" i="4"/>
  <c r="T19" i="4"/>
  <c r="S19" i="4"/>
  <c r="R19" i="4"/>
  <c r="Q19" i="4"/>
  <c r="P19" i="4"/>
  <c r="O19" i="4"/>
  <c r="N19" i="4"/>
  <c r="M19" i="4"/>
  <c r="L19" i="4"/>
  <c r="K19" i="4"/>
  <c r="J19" i="4"/>
  <c r="I19" i="4"/>
  <c r="H19" i="4"/>
  <c r="G19" i="4"/>
  <c r="F19" i="4"/>
  <c r="E19" i="4"/>
  <c r="D19" i="4"/>
  <c r="C19" i="4"/>
  <c r="V5" i="4"/>
  <c r="V6" i="4"/>
  <c r="V7" i="4"/>
  <c r="V8" i="4"/>
  <c r="V9" i="4"/>
  <c r="V10" i="4"/>
  <c r="V11" i="4"/>
  <c r="V12" i="4"/>
  <c r="V13" i="4"/>
  <c r="V14" i="4"/>
  <c r="V15" i="4"/>
  <c r="V16" i="4"/>
  <c r="U5" i="4"/>
  <c r="U6" i="4"/>
  <c r="U7" i="4"/>
  <c r="U8" i="4"/>
  <c r="U9" i="4"/>
  <c r="U10" i="4"/>
  <c r="U11" i="4"/>
  <c r="U12" i="4"/>
  <c r="U13" i="4"/>
  <c r="U14" i="4"/>
  <c r="U15" i="4"/>
  <c r="U16" i="4"/>
  <c r="T5" i="4"/>
  <c r="T6" i="4"/>
  <c r="T7" i="4"/>
  <c r="T8" i="4"/>
  <c r="T9" i="4"/>
  <c r="T10" i="4"/>
  <c r="T11" i="4"/>
  <c r="T12" i="4"/>
  <c r="T13" i="4"/>
  <c r="T14" i="4"/>
  <c r="T15" i="4"/>
  <c r="T16" i="4"/>
  <c r="S5" i="4"/>
  <c r="S6" i="4"/>
  <c r="S7" i="4"/>
  <c r="S8" i="4"/>
  <c r="S9" i="4"/>
  <c r="S10" i="4"/>
  <c r="S11" i="4"/>
  <c r="S12" i="4"/>
  <c r="S13" i="4"/>
  <c r="S14" i="4"/>
  <c r="S15" i="4"/>
  <c r="S16" i="4"/>
  <c r="R5" i="4"/>
  <c r="R6" i="4"/>
  <c r="R7" i="4"/>
  <c r="R8" i="4"/>
  <c r="R9" i="4"/>
  <c r="R10" i="4"/>
  <c r="R11" i="4"/>
  <c r="R12" i="4"/>
  <c r="R13" i="4"/>
  <c r="R14" i="4"/>
  <c r="R15" i="4"/>
  <c r="R16" i="4"/>
  <c r="Q5" i="4"/>
  <c r="Q6" i="4"/>
  <c r="Q7" i="4"/>
  <c r="Q8" i="4"/>
  <c r="Q9" i="4"/>
  <c r="Q10" i="4"/>
  <c r="Q11" i="4"/>
  <c r="Q12" i="4"/>
  <c r="Q13" i="4"/>
  <c r="Q14" i="4"/>
  <c r="Q15" i="4"/>
  <c r="Q16" i="4"/>
  <c r="P5" i="4"/>
  <c r="P6" i="4"/>
  <c r="P7" i="4"/>
  <c r="P8" i="4"/>
  <c r="P9" i="4"/>
  <c r="P10" i="4"/>
  <c r="P11" i="4"/>
  <c r="P12" i="4"/>
  <c r="P13" i="4"/>
  <c r="P14" i="4"/>
  <c r="P15" i="4"/>
  <c r="P16" i="4"/>
  <c r="O5" i="4"/>
  <c r="O6" i="4"/>
  <c r="O7" i="4"/>
  <c r="O8" i="4"/>
  <c r="O9" i="4"/>
  <c r="O10" i="4"/>
  <c r="O11" i="4"/>
  <c r="O12" i="4"/>
  <c r="O13" i="4"/>
  <c r="O14" i="4"/>
  <c r="O15" i="4"/>
  <c r="O16" i="4"/>
  <c r="N5" i="4"/>
  <c r="N6" i="4"/>
  <c r="N7" i="4"/>
  <c r="N8" i="4"/>
  <c r="N9" i="4"/>
  <c r="N10" i="4"/>
  <c r="N11" i="4"/>
  <c r="N12" i="4"/>
  <c r="N13" i="4"/>
  <c r="N14" i="4"/>
  <c r="N15" i="4"/>
  <c r="N16" i="4"/>
  <c r="M5" i="4"/>
  <c r="M6" i="4"/>
  <c r="M7" i="4"/>
  <c r="M8" i="4"/>
  <c r="M9" i="4"/>
  <c r="M10" i="4"/>
  <c r="M11" i="4"/>
  <c r="M12" i="4"/>
  <c r="M13" i="4"/>
  <c r="M14" i="4"/>
  <c r="M15" i="4"/>
  <c r="M16" i="4"/>
  <c r="L5" i="4"/>
  <c r="L6" i="4"/>
  <c r="L7" i="4"/>
  <c r="L8" i="4"/>
  <c r="L9" i="4"/>
  <c r="L10" i="4"/>
  <c r="L11" i="4"/>
  <c r="L12" i="4"/>
  <c r="L13" i="4"/>
  <c r="L14" i="4"/>
  <c r="L15" i="4"/>
  <c r="L16" i="4"/>
  <c r="K5" i="4"/>
  <c r="K6" i="4"/>
  <c r="K7" i="4"/>
  <c r="K8" i="4"/>
  <c r="K9" i="4"/>
  <c r="K10" i="4"/>
  <c r="K11" i="4"/>
  <c r="K12" i="4"/>
  <c r="K13" i="4"/>
  <c r="K14" i="4"/>
  <c r="K15" i="4"/>
  <c r="K16" i="4"/>
  <c r="J5" i="4"/>
  <c r="J6" i="4"/>
  <c r="J7" i="4"/>
  <c r="J8" i="4"/>
  <c r="J9" i="4"/>
  <c r="J10" i="4"/>
  <c r="J11" i="4"/>
  <c r="J12" i="4"/>
  <c r="J13" i="4"/>
  <c r="J14" i="4"/>
  <c r="J15" i="4"/>
  <c r="J16" i="4"/>
  <c r="I5" i="4"/>
  <c r="I6" i="4"/>
  <c r="I7" i="4"/>
  <c r="I8" i="4"/>
  <c r="I9" i="4"/>
  <c r="I10" i="4"/>
  <c r="I11" i="4"/>
  <c r="I12" i="4"/>
  <c r="I13" i="4"/>
  <c r="I14" i="4"/>
  <c r="I15" i="4"/>
  <c r="I16" i="4"/>
  <c r="H5" i="4"/>
  <c r="H6" i="4"/>
  <c r="H7" i="4"/>
  <c r="H8" i="4"/>
  <c r="H9" i="4"/>
  <c r="H10" i="4"/>
  <c r="H11" i="4"/>
  <c r="H12" i="4"/>
  <c r="H13" i="4"/>
  <c r="H14" i="4"/>
  <c r="H15" i="4"/>
  <c r="H16" i="4"/>
  <c r="G5" i="4"/>
  <c r="G6" i="4"/>
  <c r="G7" i="4"/>
  <c r="G8" i="4"/>
  <c r="G9" i="4"/>
  <c r="G10" i="4"/>
  <c r="G11" i="4"/>
  <c r="G12" i="4"/>
  <c r="G13" i="4"/>
  <c r="G14" i="4"/>
  <c r="G15" i="4"/>
  <c r="G16" i="4"/>
  <c r="F5" i="4"/>
  <c r="F6" i="4"/>
  <c r="F7" i="4"/>
  <c r="F8" i="4"/>
  <c r="F9" i="4"/>
  <c r="F10" i="4"/>
  <c r="F11" i="4"/>
  <c r="F12" i="4"/>
  <c r="F13" i="4"/>
  <c r="F14" i="4"/>
  <c r="F15" i="4"/>
  <c r="F16" i="4"/>
  <c r="E5" i="4"/>
  <c r="E6" i="4"/>
  <c r="E7" i="4"/>
  <c r="E8" i="4"/>
  <c r="E9" i="4"/>
  <c r="E10" i="4"/>
  <c r="E11" i="4"/>
  <c r="E12" i="4"/>
  <c r="E13" i="4"/>
  <c r="E14" i="4"/>
  <c r="E15" i="4"/>
  <c r="E16" i="4"/>
  <c r="D5" i="4"/>
  <c r="D6" i="4"/>
  <c r="D7" i="4"/>
  <c r="D8" i="4"/>
  <c r="D9" i="4"/>
  <c r="D10" i="4"/>
  <c r="D11" i="4"/>
  <c r="D12" i="4"/>
  <c r="D13" i="4"/>
  <c r="D14" i="4"/>
  <c r="D15" i="4"/>
  <c r="D16" i="4"/>
  <c r="V4" i="4"/>
  <c r="U4" i="4"/>
  <c r="T4" i="4"/>
  <c r="S4" i="4"/>
  <c r="R4" i="4"/>
  <c r="Q4" i="4"/>
  <c r="P4" i="4"/>
  <c r="O4" i="4"/>
  <c r="N4" i="4"/>
  <c r="M4" i="4"/>
  <c r="L4" i="4"/>
  <c r="K4" i="4"/>
  <c r="J4" i="4"/>
  <c r="I4" i="4"/>
  <c r="H4" i="4"/>
  <c r="G4" i="4"/>
  <c r="F4" i="4"/>
  <c r="E4" i="4"/>
  <c r="D4" i="4"/>
  <c r="C16" i="4"/>
  <c r="C15" i="4"/>
  <c r="C14" i="4"/>
  <c r="C13" i="4"/>
  <c r="C12" i="4"/>
  <c r="C11" i="4"/>
  <c r="C10" i="4"/>
  <c r="C4" i="4"/>
  <c r="C9" i="4"/>
  <c r="C8" i="4"/>
  <c r="C7" i="4"/>
  <c r="C6" i="4"/>
  <c r="C5" i="4"/>
  <c r="E183" i="4"/>
  <c r="G33" i="4"/>
  <c r="F33" i="4"/>
  <c r="E33" i="4"/>
  <c r="C33" i="4"/>
  <c r="B170" i="8"/>
  <c r="C170" i="8"/>
  <c r="D170" i="7"/>
  <c r="D170" i="8"/>
  <c r="E170" i="7"/>
  <c r="E170" i="8"/>
  <c r="F170" i="7"/>
  <c r="F170" i="8"/>
  <c r="G170" i="7"/>
  <c r="G170" i="8"/>
  <c r="H170" i="7"/>
  <c r="H170" i="8"/>
  <c r="I170" i="7"/>
  <c r="I170" i="8"/>
  <c r="J170" i="7"/>
  <c r="J170" i="8"/>
  <c r="K170" i="7"/>
  <c r="K170" i="8"/>
  <c r="L170" i="7"/>
  <c r="L170" i="8"/>
  <c r="M170" i="7"/>
  <c r="M170" i="8"/>
  <c r="N170" i="7"/>
  <c r="N170" i="8"/>
  <c r="O170" i="7"/>
  <c r="O170" i="8"/>
  <c r="P170" i="7"/>
  <c r="P170" i="8"/>
  <c r="Q170" i="7"/>
  <c r="Q170" i="8"/>
  <c r="R170" i="7"/>
  <c r="R170" i="8"/>
  <c r="S170" i="7"/>
  <c r="S170" i="8"/>
  <c r="T170" i="7"/>
  <c r="T170" i="8"/>
  <c r="U170" i="7"/>
  <c r="U170" i="8"/>
  <c r="V170" i="7"/>
  <c r="V170" i="8"/>
  <c r="W170" i="7"/>
  <c r="W170" i="8"/>
  <c r="B171" i="8"/>
  <c r="C171" i="8"/>
  <c r="D171" i="7"/>
  <c r="D171" i="8"/>
  <c r="E171" i="7"/>
  <c r="E171" i="8"/>
  <c r="F171" i="7"/>
  <c r="F171" i="8"/>
  <c r="G171" i="7"/>
  <c r="G171" i="8"/>
  <c r="H171" i="7"/>
  <c r="H171" i="8"/>
  <c r="I171" i="7"/>
  <c r="I171" i="8"/>
  <c r="J171" i="7"/>
  <c r="J171" i="8"/>
  <c r="K171" i="7"/>
  <c r="K171" i="8"/>
  <c r="L171" i="7"/>
  <c r="L171" i="8"/>
  <c r="M171" i="7"/>
  <c r="M171" i="8"/>
  <c r="N171" i="7"/>
  <c r="N171" i="8"/>
  <c r="O171" i="7"/>
  <c r="O171" i="8"/>
  <c r="P171" i="7"/>
  <c r="P171" i="8"/>
  <c r="Q171" i="7"/>
  <c r="Q171" i="8"/>
  <c r="R171" i="7"/>
  <c r="R171" i="8"/>
  <c r="S171" i="7"/>
  <c r="S171" i="8"/>
  <c r="T171" i="7"/>
  <c r="T171" i="8"/>
  <c r="U171" i="7"/>
  <c r="U171" i="8"/>
  <c r="V171" i="7"/>
  <c r="V171" i="8"/>
  <c r="W171" i="7"/>
  <c r="W171" i="8"/>
  <c r="B172" i="8"/>
  <c r="C172" i="8"/>
  <c r="D172" i="7"/>
  <c r="D172" i="8"/>
  <c r="E172" i="7"/>
  <c r="E172" i="8"/>
  <c r="F172" i="7"/>
  <c r="F172" i="8"/>
  <c r="G172" i="7"/>
  <c r="G172" i="8"/>
  <c r="H172" i="7"/>
  <c r="H172" i="8"/>
  <c r="I172" i="7"/>
  <c r="I172" i="8"/>
  <c r="J172" i="7"/>
  <c r="J172" i="8"/>
  <c r="K172" i="7"/>
  <c r="K172" i="8"/>
  <c r="L172" i="7"/>
  <c r="L172" i="8"/>
  <c r="M172" i="7"/>
  <c r="M172" i="8"/>
  <c r="N172" i="7"/>
  <c r="N172" i="8"/>
  <c r="O172" i="7"/>
  <c r="O172" i="8"/>
  <c r="P172" i="7"/>
  <c r="P172" i="8"/>
  <c r="Q172" i="7"/>
  <c r="Q172" i="8"/>
  <c r="R172" i="7"/>
  <c r="R172" i="8"/>
  <c r="S172" i="7"/>
  <c r="S172" i="8"/>
  <c r="T172" i="7"/>
  <c r="T172" i="8"/>
  <c r="U172" i="7"/>
  <c r="U172" i="8"/>
  <c r="V172" i="7"/>
  <c r="V172" i="8"/>
  <c r="W172" i="7"/>
  <c r="W172" i="8"/>
  <c r="B173" i="8"/>
  <c r="C173" i="8"/>
  <c r="D173" i="7"/>
  <c r="D173" i="8"/>
  <c r="E173" i="7"/>
  <c r="E173" i="8"/>
  <c r="F173" i="7"/>
  <c r="F173" i="8"/>
  <c r="G173" i="7"/>
  <c r="G173" i="8"/>
  <c r="H173" i="7"/>
  <c r="H173" i="8"/>
  <c r="I173" i="7"/>
  <c r="I173" i="8"/>
  <c r="J173" i="7"/>
  <c r="J173" i="8"/>
  <c r="K173" i="7"/>
  <c r="K173" i="8"/>
  <c r="L173" i="7"/>
  <c r="L173" i="8"/>
  <c r="M173" i="7"/>
  <c r="M173" i="8"/>
  <c r="N173" i="7"/>
  <c r="N173" i="8"/>
  <c r="O173" i="7"/>
  <c r="O173" i="8"/>
  <c r="P173" i="7"/>
  <c r="P173" i="8"/>
  <c r="Q173" i="7"/>
  <c r="Q173" i="8"/>
  <c r="R173" i="7"/>
  <c r="R173" i="8"/>
  <c r="S173" i="7"/>
  <c r="S173" i="8"/>
  <c r="T173" i="7"/>
  <c r="T173" i="8"/>
  <c r="U173" i="7"/>
  <c r="U173" i="8"/>
  <c r="V173" i="7"/>
  <c r="V173" i="8"/>
  <c r="W173" i="7"/>
  <c r="W173" i="8"/>
  <c r="B174" i="8"/>
  <c r="C174" i="8"/>
  <c r="D174" i="7"/>
  <c r="D174" i="8"/>
  <c r="E174" i="7"/>
  <c r="E174" i="8"/>
  <c r="F174" i="7"/>
  <c r="F174" i="8"/>
  <c r="G174" i="7"/>
  <c r="G174" i="8"/>
  <c r="H174" i="7"/>
  <c r="H174" i="8"/>
  <c r="I174" i="7"/>
  <c r="I174" i="8"/>
  <c r="J174" i="7"/>
  <c r="J174" i="8"/>
  <c r="K174" i="7"/>
  <c r="K174" i="8"/>
  <c r="L174" i="7"/>
  <c r="L174" i="8"/>
  <c r="M174" i="7"/>
  <c r="M174" i="8"/>
  <c r="N174" i="7"/>
  <c r="N174" i="8"/>
  <c r="O174" i="7"/>
  <c r="O174" i="8"/>
  <c r="P174" i="7"/>
  <c r="P174" i="8"/>
  <c r="Q174" i="7"/>
  <c r="Q174" i="8"/>
  <c r="R174" i="7"/>
  <c r="R174" i="8"/>
  <c r="S174" i="7"/>
  <c r="S174" i="8"/>
  <c r="T174" i="7"/>
  <c r="T174" i="8"/>
  <c r="U174" i="7"/>
  <c r="U174" i="8"/>
  <c r="V174" i="7"/>
  <c r="V174" i="8"/>
  <c r="W174" i="7"/>
  <c r="W174" i="8"/>
  <c r="B175" i="8"/>
  <c r="C175" i="8"/>
  <c r="D175" i="7"/>
  <c r="D175" i="8"/>
  <c r="E175" i="7"/>
  <c r="E175" i="8"/>
  <c r="F175" i="7"/>
  <c r="F175" i="8"/>
  <c r="G175" i="7"/>
  <c r="G175" i="8"/>
  <c r="H175" i="7"/>
  <c r="H175" i="8"/>
  <c r="I175" i="7"/>
  <c r="I175" i="8"/>
  <c r="J175" i="7"/>
  <c r="J175" i="8"/>
  <c r="K175" i="7"/>
  <c r="K175" i="8"/>
  <c r="L175" i="7"/>
  <c r="L175" i="8"/>
  <c r="M175" i="7"/>
  <c r="M175" i="8"/>
  <c r="N175" i="7"/>
  <c r="N175" i="8"/>
  <c r="O175" i="7"/>
  <c r="O175" i="8"/>
  <c r="P175" i="7"/>
  <c r="P175" i="8"/>
  <c r="Q175" i="7"/>
  <c r="Q175" i="8"/>
  <c r="R175" i="7"/>
  <c r="R175" i="8"/>
  <c r="S175" i="7"/>
  <c r="S175" i="8"/>
  <c r="T175" i="7"/>
  <c r="T175" i="8"/>
  <c r="U175" i="7"/>
  <c r="U175" i="8"/>
  <c r="V175" i="7"/>
  <c r="V175" i="8"/>
  <c r="W175" i="7"/>
  <c r="W175" i="8"/>
  <c r="B176" i="8"/>
  <c r="C176" i="8"/>
  <c r="D176" i="7"/>
  <c r="D176" i="8"/>
  <c r="E176" i="7"/>
  <c r="E176" i="8"/>
  <c r="F176" i="7"/>
  <c r="F176" i="8"/>
  <c r="G176" i="7"/>
  <c r="G176" i="8"/>
  <c r="H176" i="7"/>
  <c r="H176" i="8"/>
  <c r="I176" i="7"/>
  <c r="I176" i="8"/>
  <c r="J176" i="7"/>
  <c r="J176" i="8"/>
  <c r="K176" i="7"/>
  <c r="K176" i="8"/>
  <c r="L176" i="7"/>
  <c r="L176" i="8"/>
  <c r="M176" i="7"/>
  <c r="M176" i="8"/>
  <c r="N176" i="7"/>
  <c r="N176" i="8"/>
  <c r="O176" i="7"/>
  <c r="O176" i="8"/>
  <c r="P176" i="7"/>
  <c r="P176" i="8"/>
  <c r="Q176" i="7"/>
  <c r="Q176" i="8"/>
  <c r="R176" i="7"/>
  <c r="R176" i="8"/>
  <c r="S176" i="7"/>
  <c r="S176" i="8"/>
  <c r="T176" i="7"/>
  <c r="T176" i="8"/>
  <c r="U176" i="7"/>
  <c r="U176" i="8"/>
  <c r="V176" i="7"/>
  <c r="V176" i="8"/>
  <c r="W176" i="7"/>
  <c r="W176" i="8"/>
  <c r="B177" i="8"/>
  <c r="C177" i="8"/>
  <c r="D177" i="7"/>
  <c r="D177" i="8"/>
  <c r="E177" i="7"/>
  <c r="E177" i="8"/>
  <c r="F177" i="7"/>
  <c r="F177" i="8"/>
  <c r="G177" i="7"/>
  <c r="G177" i="8"/>
  <c r="H177" i="7"/>
  <c r="H177" i="8"/>
  <c r="I177" i="7"/>
  <c r="I177" i="8"/>
  <c r="J177" i="7"/>
  <c r="J177" i="8"/>
  <c r="K177" i="7"/>
  <c r="K177" i="8"/>
  <c r="L177" i="7"/>
  <c r="L177" i="8"/>
  <c r="M177" i="7"/>
  <c r="M177" i="8"/>
  <c r="N177" i="7"/>
  <c r="N177" i="8"/>
  <c r="O177" i="7"/>
  <c r="O177" i="8"/>
  <c r="P177" i="7"/>
  <c r="P177" i="8"/>
  <c r="Q177" i="7"/>
  <c r="Q177" i="8"/>
  <c r="R177" i="7"/>
  <c r="R177" i="8"/>
  <c r="S177" i="7"/>
  <c r="S177" i="8"/>
  <c r="T177" i="7"/>
  <c r="T177" i="8"/>
  <c r="U177" i="7"/>
  <c r="U177" i="8"/>
  <c r="V177" i="7"/>
  <c r="V177" i="8"/>
  <c r="W177" i="7"/>
  <c r="W177" i="8"/>
  <c r="B178" i="8"/>
  <c r="C178" i="8"/>
  <c r="D178" i="7"/>
  <c r="D178" i="8"/>
  <c r="E178" i="7"/>
  <c r="E178" i="8"/>
  <c r="F178" i="7"/>
  <c r="F178" i="8"/>
  <c r="G178" i="7"/>
  <c r="G178" i="8"/>
  <c r="H178" i="7"/>
  <c r="H178" i="8"/>
  <c r="I178" i="7"/>
  <c r="I178" i="8"/>
  <c r="J178" i="7"/>
  <c r="J178" i="8"/>
  <c r="K178" i="7"/>
  <c r="K178" i="8"/>
  <c r="L178" i="7"/>
  <c r="L178" i="8"/>
  <c r="M178" i="7"/>
  <c r="M178" i="8"/>
  <c r="N178" i="7"/>
  <c r="N178" i="8"/>
  <c r="O178" i="7"/>
  <c r="O178" i="8"/>
  <c r="P178" i="7"/>
  <c r="P178" i="8"/>
  <c r="Q178" i="7"/>
  <c r="Q178" i="8"/>
  <c r="R178" i="7"/>
  <c r="R178" i="8"/>
  <c r="S178" i="7"/>
  <c r="S178" i="8"/>
  <c r="T178" i="7"/>
  <c r="T178" i="8"/>
  <c r="U178" i="7"/>
  <c r="U178" i="8"/>
  <c r="V178" i="7"/>
  <c r="V178" i="8"/>
  <c r="W178" i="7"/>
  <c r="W178" i="8"/>
  <c r="B179" i="8"/>
  <c r="C179" i="8"/>
  <c r="D179" i="7"/>
  <c r="D179" i="8"/>
  <c r="E179" i="7"/>
  <c r="E179" i="8"/>
  <c r="F179" i="7"/>
  <c r="F179" i="8"/>
  <c r="G179" i="7"/>
  <c r="G179" i="8"/>
  <c r="H179" i="7"/>
  <c r="H179" i="8"/>
  <c r="I179" i="7"/>
  <c r="I179" i="8"/>
  <c r="J179" i="7"/>
  <c r="J179" i="8"/>
  <c r="K179" i="7"/>
  <c r="K179" i="8"/>
  <c r="L179" i="7"/>
  <c r="L179" i="8"/>
  <c r="M179" i="7"/>
  <c r="M179" i="8"/>
  <c r="N179" i="7"/>
  <c r="N179" i="8"/>
  <c r="O179" i="7"/>
  <c r="O179" i="8"/>
  <c r="P179" i="7"/>
  <c r="P179" i="8"/>
  <c r="Q179" i="7"/>
  <c r="Q179" i="8"/>
  <c r="R179" i="7"/>
  <c r="R179" i="8"/>
  <c r="S179" i="7"/>
  <c r="S179" i="8"/>
  <c r="T179" i="7"/>
  <c r="T179" i="8"/>
  <c r="U179" i="7"/>
  <c r="U179" i="8"/>
  <c r="V179" i="7"/>
  <c r="V179" i="8"/>
  <c r="W179" i="7"/>
  <c r="W179" i="8"/>
  <c r="B180" i="8"/>
  <c r="C180" i="8"/>
  <c r="D180" i="7"/>
  <c r="D180" i="8"/>
  <c r="E180" i="7"/>
  <c r="E180" i="8"/>
  <c r="F180" i="7"/>
  <c r="F180" i="8"/>
  <c r="G180" i="7"/>
  <c r="G180" i="8"/>
  <c r="H180" i="7"/>
  <c r="H180" i="8"/>
  <c r="I180" i="7"/>
  <c r="I180" i="8"/>
  <c r="J180" i="7"/>
  <c r="J180" i="8"/>
  <c r="K180" i="7"/>
  <c r="K180" i="8"/>
  <c r="L180" i="7"/>
  <c r="L180" i="8"/>
  <c r="M180" i="7"/>
  <c r="M180" i="8"/>
  <c r="N180" i="7"/>
  <c r="N180" i="8"/>
  <c r="O180" i="7"/>
  <c r="O180" i="8"/>
  <c r="P180" i="7"/>
  <c r="P180" i="8"/>
  <c r="Q180" i="7"/>
  <c r="Q180" i="8"/>
  <c r="R180" i="7"/>
  <c r="R180" i="8"/>
  <c r="S180" i="7"/>
  <c r="S180" i="8"/>
  <c r="T180" i="7"/>
  <c r="T180" i="8"/>
  <c r="U180" i="7"/>
  <c r="U180" i="8"/>
  <c r="V180" i="7"/>
  <c r="V180" i="8"/>
  <c r="W180" i="7"/>
  <c r="W180" i="8"/>
  <c r="B181" i="8"/>
  <c r="C181" i="8"/>
  <c r="D181" i="7"/>
  <c r="D181" i="8"/>
  <c r="E181" i="7"/>
  <c r="E181" i="8"/>
  <c r="F181" i="7"/>
  <c r="F181" i="8"/>
  <c r="G181" i="7"/>
  <c r="G181" i="8"/>
  <c r="H181" i="7"/>
  <c r="H181" i="8"/>
  <c r="I181" i="7"/>
  <c r="I181" i="8"/>
  <c r="J181" i="7"/>
  <c r="J181" i="8"/>
  <c r="K181" i="7"/>
  <c r="K181" i="8"/>
  <c r="L181" i="7"/>
  <c r="L181" i="8"/>
  <c r="M181" i="7"/>
  <c r="M181" i="8"/>
  <c r="N181" i="7"/>
  <c r="N181" i="8"/>
  <c r="O181" i="7"/>
  <c r="O181" i="8"/>
  <c r="P181" i="7"/>
  <c r="P181" i="8"/>
  <c r="Q181" i="7"/>
  <c r="Q181" i="8"/>
  <c r="R181" i="7"/>
  <c r="R181" i="8"/>
  <c r="S181" i="7"/>
  <c r="S181" i="8"/>
  <c r="T181" i="7"/>
  <c r="T181" i="8"/>
  <c r="U181" i="7"/>
  <c r="U181" i="8"/>
  <c r="V181" i="7"/>
  <c r="V181" i="8"/>
  <c r="W181" i="7"/>
  <c r="W181" i="8"/>
  <c r="B182" i="8"/>
  <c r="C182" i="8"/>
  <c r="D182" i="7"/>
  <c r="D182" i="8"/>
  <c r="E182" i="7"/>
  <c r="E182" i="8"/>
  <c r="F182" i="7"/>
  <c r="F182" i="8"/>
  <c r="G182" i="7"/>
  <c r="G182" i="8"/>
  <c r="H182" i="7"/>
  <c r="H182" i="8"/>
  <c r="I182" i="7"/>
  <c r="I182" i="8"/>
  <c r="J182" i="7"/>
  <c r="J182" i="8"/>
  <c r="K182" i="7"/>
  <c r="K182" i="8"/>
  <c r="L182" i="7"/>
  <c r="L182" i="8"/>
  <c r="M182" i="7"/>
  <c r="M182" i="8"/>
  <c r="N182" i="7"/>
  <c r="N182" i="8"/>
  <c r="O182" i="7"/>
  <c r="O182" i="8"/>
  <c r="P182" i="7"/>
  <c r="P182" i="8"/>
  <c r="Q182" i="7"/>
  <c r="Q182" i="8"/>
  <c r="R182" i="7"/>
  <c r="R182" i="8"/>
  <c r="S182" i="7"/>
  <c r="S182" i="8"/>
  <c r="T182" i="7"/>
  <c r="T182" i="8"/>
  <c r="U182" i="7"/>
  <c r="U182" i="8"/>
  <c r="V182" i="7"/>
  <c r="V182" i="8"/>
  <c r="W182" i="7"/>
  <c r="W182" i="8"/>
  <c r="B183" i="8"/>
  <c r="C183" i="8"/>
  <c r="D183" i="7"/>
  <c r="D183" i="8"/>
  <c r="E183" i="7"/>
  <c r="E183" i="8"/>
  <c r="F183" i="7"/>
  <c r="F183" i="8"/>
  <c r="G183" i="7"/>
  <c r="G183" i="8"/>
  <c r="H183" i="7"/>
  <c r="H183" i="8"/>
  <c r="I183" i="7"/>
  <c r="I183" i="8"/>
  <c r="J183" i="7"/>
  <c r="J183" i="8"/>
  <c r="K183" i="7"/>
  <c r="K183" i="8"/>
  <c r="L183" i="7"/>
  <c r="L183" i="8"/>
  <c r="M183" i="7"/>
  <c r="M183" i="8"/>
  <c r="N183" i="7"/>
  <c r="N183" i="8"/>
  <c r="O183" i="7"/>
  <c r="O183" i="8"/>
  <c r="P183" i="7"/>
  <c r="P183" i="8"/>
  <c r="Q183" i="7"/>
  <c r="Q183" i="8"/>
  <c r="R183" i="7"/>
  <c r="R183" i="8"/>
  <c r="S183" i="7"/>
  <c r="S183" i="8"/>
  <c r="T183" i="7"/>
  <c r="T183" i="8"/>
  <c r="U183" i="7"/>
  <c r="U183" i="8"/>
  <c r="V183" i="7"/>
  <c r="V183" i="8"/>
  <c r="W183" i="7"/>
  <c r="W183" i="8"/>
  <c r="B184" i="8"/>
  <c r="C184" i="8"/>
  <c r="D184" i="7"/>
  <c r="D184" i="8"/>
  <c r="E184" i="7"/>
  <c r="E184" i="8"/>
  <c r="F184" i="7"/>
  <c r="F184" i="8"/>
  <c r="G184" i="7"/>
  <c r="G184" i="8"/>
  <c r="H184" i="7"/>
  <c r="H184" i="8"/>
  <c r="I184" i="7"/>
  <c r="I184" i="8"/>
  <c r="J184" i="7"/>
  <c r="J184" i="8"/>
  <c r="K184" i="7"/>
  <c r="K184" i="8"/>
  <c r="L184" i="7"/>
  <c r="L184" i="8"/>
  <c r="M184" i="7"/>
  <c r="M184" i="8"/>
  <c r="N184" i="7"/>
  <c r="N184" i="8"/>
  <c r="O184" i="7"/>
  <c r="O184" i="8"/>
  <c r="P184" i="7"/>
  <c r="P184" i="8"/>
  <c r="Q184" i="7"/>
  <c r="Q184" i="8"/>
  <c r="R184" i="7"/>
  <c r="R184" i="8"/>
  <c r="S184" i="7"/>
  <c r="S184" i="8"/>
  <c r="T184" i="7"/>
  <c r="T184" i="8"/>
  <c r="U184" i="7"/>
  <c r="U184" i="8"/>
  <c r="V184" i="7"/>
  <c r="V184" i="8"/>
  <c r="W184" i="7"/>
  <c r="W184" i="8"/>
  <c r="B185" i="8"/>
  <c r="C185" i="8"/>
  <c r="D185" i="7"/>
  <c r="D185" i="8"/>
  <c r="E185" i="7"/>
  <c r="E185" i="8"/>
  <c r="F185" i="7"/>
  <c r="F185" i="8"/>
  <c r="G185" i="7"/>
  <c r="G185" i="8"/>
  <c r="H185" i="7"/>
  <c r="H185" i="8"/>
  <c r="I185" i="7"/>
  <c r="I185" i="8"/>
  <c r="J185" i="7"/>
  <c r="J185" i="8"/>
  <c r="K185" i="7"/>
  <c r="K185" i="8"/>
  <c r="L185" i="7"/>
  <c r="L185" i="8"/>
  <c r="M185" i="7"/>
  <c r="M185" i="8"/>
  <c r="N185" i="7"/>
  <c r="N185" i="8"/>
  <c r="O185" i="7"/>
  <c r="O185" i="8"/>
  <c r="P185" i="7"/>
  <c r="P185" i="8"/>
  <c r="Q185" i="7"/>
  <c r="Q185" i="8"/>
  <c r="R185" i="7"/>
  <c r="R185" i="8"/>
  <c r="S185" i="7"/>
  <c r="S185" i="8"/>
  <c r="T185" i="7"/>
  <c r="T185" i="8"/>
  <c r="U185" i="7"/>
  <c r="U185" i="8"/>
  <c r="V185" i="7"/>
  <c r="V185" i="8"/>
  <c r="W185" i="7"/>
  <c r="W185" i="8"/>
  <c r="B186" i="8"/>
  <c r="C186" i="8"/>
  <c r="D186" i="7"/>
  <c r="D186" i="8"/>
  <c r="E186" i="7"/>
  <c r="E186" i="8"/>
  <c r="F186" i="7"/>
  <c r="F186" i="8"/>
  <c r="G186" i="7"/>
  <c r="G186" i="8"/>
  <c r="H186" i="7"/>
  <c r="H186" i="8"/>
  <c r="I186" i="7"/>
  <c r="I186" i="8"/>
  <c r="J186" i="7"/>
  <c r="J186" i="8"/>
  <c r="K186" i="7"/>
  <c r="K186" i="8"/>
  <c r="L186" i="7"/>
  <c r="L186" i="8"/>
  <c r="M186" i="7"/>
  <c r="M186" i="8"/>
  <c r="N186" i="7"/>
  <c r="N186" i="8"/>
  <c r="O186" i="7"/>
  <c r="O186" i="8"/>
  <c r="P186" i="7"/>
  <c r="P186" i="8"/>
  <c r="Q186" i="7"/>
  <c r="Q186" i="8"/>
  <c r="R186" i="7"/>
  <c r="R186" i="8"/>
  <c r="S186" i="7"/>
  <c r="S186" i="8"/>
  <c r="T186" i="7"/>
  <c r="T186" i="8"/>
  <c r="U186" i="7"/>
  <c r="U186" i="8"/>
  <c r="V186" i="7"/>
  <c r="V186" i="8"/>
  <c r="W186" i="7"/>
  <c r="W186" i="8"/>
  <c r="B187" i="8"/>
  <c r="C187" i="8"/>
  <c r="D187" i="7"/>
  <c r="D187" i="8"/>
  <c r="E187" i="7"/>
  <c r="E187" i="8"/>
  <c r="F187" i="7"/>
  <c r="F187" i="8"/>
  <c r="G187" i="7"/>
  <c r="G187" i="8"/>
  <c r="H187" i="7"/>
  <c r="H187" i="8"/>
  <c r="I187" i="7"/>
  <c r="I187" i="8"/>
  <c r="J187" i="7"/>
  <c r="J187" i="8"/>
  <c r="K187" i="7"/>
  <c r="K187" i="8"/>
  <c r="L187" i="7"/>
  <c r="L187" i="8"/>
  <c r="M187" i="7"/>
  <c r="M187" i="8"/>
  <c r="N187" i="7"/>
  <c r="N187" i="8"/>
  <c r="O187" i="7"/>
  <c r="O187" i="8"/>
  <c r="P187" i="7"/>
  <c r="P187" i="8"/>
  <c r="Q187" i="7"/>
  <c r="Q187" i="8"/>
  <c r="R187" i="7"/>
  <c r="R187" i="8"/>
  <c r="S187" i="7"/>
  <c r="S187" i="8"/>
  <c r="T187" i="7"/>
  <c r="T187" i="8"/>
  <c r="U187" i="7"/>
  <c r="U187" i="8"/>
  <c r="V187" i="7"/>
  <c r="V187" i="8"/>
  <c r="W187" i="7"/>
  <c r="W187" i="8"/>
  <c r="B188" i="8"/>
  <c r="C188" i="8"/>
  <c r="D188" i="7"/>
  <c r="D188" i="8"/>
  <c r="E188" i="7"/>
  <c r="E188" i="8"/>
  <c r="F188" i="7"/>
  <c r="F188" i="8"/>
  <c r="G188" i="7"/>
  <c r="G188" i="8"/>
  <c r="H188" i="7"/>
  <c r="H188" i="8"/>
  <c r="I188" i="7"/>
  <c r="I188" i="8"/>
  <c r="J188" i="7"/>
  <c r="J188" i="8"/>
  <c r="K188" i="7"/>
  <c r="K188" i="8"/>
  <c r="L188" i="7"/>
  <c r="L188" i="8"/>
  <c r="M188" i="7"/>
  <c r="M188" i="8"/>
  <c r="N188" i="7"/>
  <c r="N188" i="8"/>
  <c r="O188" i="7"/>
  <c r="O188" i="8"/>
  <c r="P188" i="7"/>
  <c r="P188" i="8"/>
  <c r="Q188" i="7"/>
  <c r="Q188" i="8"/>
  <c r="R188" i="7"/>
  <c r="R188" i="8"/>
  <c r="S188" i="7"/>
  <c r="S188" i="8"/>
  <c r="T188" i="7"/>
  <c r="T188" i="8"/>
  <c r="U188" i="7"/>
  <c r="U188" i="8"/>
  <c r="V188" i="7"/>
  <c r="V188" i="8"/>
  <c r="W188" i="7"/>
  <c r="W188" i="8"/>
  <c r="B189" i="8"/>
  <c r="C189" i="8"/>
  <c r="D189" i="7"/>
  <c r="D189" i="8"/>
  <c r="E189" i="7"/>
  <c r="E189" i="8"/>
  <c r="F189" i="7"/>
  <c r="F189" i="8"/>
  <c r="G189" i="7"/>
  <c r="G189" i="8"/>
  <c r="H189" i="7"/>
  <c r="H189" i="8"/>
  <c r="I189" i="7"/>
  <c r="I189" i="8"/>
  <c r="J189" i="7"/>
  <c r="J189" i="8"/>
  <c r="K189" i="7"/>
  <c r="K189" i="8"/>
  <c r="L189" i="7"/>
  <c r="L189" i="8"/>
  <c r="M189" i="7"/>
  <c r="M189" i="8"/>
  <c r="N189" i="7"/>
  <c r="N189" i="8"/>
  <c r="O189" i="7"/>
  <c r="O189" i="8"/>
  <c r="P189" i="7"/>
  <c r="P189" i="8"/>
  <c r="Q189" i="7"/>
  <c r="Q189" i="8"/>
  <c r="R189" i="7"/>
  <c r="R189" i="8"/>
  <c r="S189" i="7"/>
  <c r="S189" i="8"/>
  <c r="T189" i="7"/>
  <c r="T189" i="8"/>
  <c r="U189" i="7"/>
  <c r="U189" i="8"/>
  <c r="V189" i="7"/>
  <c r="V189" i="8"/>
  <c r="W189" i="7"/>
  <c r="W189" i="8"/>
  <c r="B190" i="8"/>
  <c r="C190" i="8"/>
  <c r="D190" i="7"/>
  <c r="D190" i="8"/>
  <c r="E190" i="7"/>
  <c r="E190" i="8"/>
  <c r="F190" i="7"/>
  <c r="F190" i="8"/>
  <c r="G190" i="7"/>
  <c r="G190" i="8"/>
  <c r="H190" i="7"/>
  <c r="H190" i="8"/>
  <c r="I190" i="7"/>
  <c r="I190" i="8"/>
  <c r="J190" i="7"/>
  <c r="J190" i="8"/>
  <c r="K190" i="7"/>
  <c r="K190" i="8"/>
  <c r="L190" i="7"/>
  <c r="L190" i="8"/>
  <c r="M190" i="7"/>
  <c r="M190" i="8"/>
  <c r="N190" i="7"/>
  <c r="N190" i="8"/>
  <c r="O190" i="7"/>
  <c r="O190" i="8"/>
  <c r="P190" i="7"/>
  <c r="P190" i="8"/>
  <c r="Q190" i="7"/>
  <c r="Q190" i="8"/>
  <c r="R190" i="7"/>
  <c r="R190" i="8"/>
  <c r="S190" i="7"/>
  <c r="S190" i="8"/>
  <c r="T190" i="7"/>
  <c r="T190" i="8"/>
  <c r="U190" i="7"/>
  <c r="U190" i="8"/>
  <c r="V190" i="7"/>
  <c r="V190" i="8"/>
  <c r="W190" i="7"/>
  <c r="W190" i="8"/>
  <c r="B191" i="8"/>
  <c r="C191" i="8"/>
  <c r="D191" i="7"/>
  <c r="D191" i="8"/>
  <c r="E191" i="7"/>
  <c r="E191" i="8"/>
  <c r="F191" i="7"/>
  <c r="F191" i="8"/>
  <c r="G191" i="7"/>
  <c r="G191" i="8"/>
  <c r="H191" i="7"/>
  <c r="H191" i="8"/>
  <c r="I191" i="7"/>
  <c r="I191" i="8"/>
  <c r="J191" i="7"/>
  <c r="J191" i="8"/>
  <c r="K191" i="7"/>
  <c r="K191" i="8"/>
  <c r="L191" i="7"/>
  <c r="L191" i="8"/>
  <c r="M191" i="7"/>
  <c r="M191" i="8"/>
  <c r="N191" i="7"/>
  <c r="N191" i="8"/>
  <c r="O191" i="7"/>
  <c r="O191" i="8"/>
  <c r="P191" i="7"/>
  <c r="P191" i="8"/>
  <c r="Q191" i="7"/>
  <c r="Q191" i="8"/>
  <c r="R191" i="7"/>
  <c r="R191" i="8"/>
  <c r="S191" i="7"/>
  <c r="S191" i="8"/>
  <c r="T191" i="7"/>
  <c r="T191" i="8"/>
  <c r="U191" i="7"/>
  <c r="U191" i="8"/>
  <c r="V191" i="7"/>
  <c r="V191" i="8"/>
  <c r="W191" i="7"/>
  <c r="W191" i="8"/>
  <c r="B192" i="8"/>
  <c r="C192" i="8"/>
  <c r="D192" i="7"/>
  <c r="D192" i="8"/>
  <c r="E192" i="7"/>
  <c r="E192" i="8"/>
  <c r="F192" i="7"/>
  <c r="F192" i="8"/>
  <c r="G192" i="7"/>
  <c r="G192" i="8"/>
  <c r="H192" i="7"/>
  <c r="H192" i="8"/>
  <c r="I192" i="7"/>
  <c r="I192" i="8"/>
  <c r="J192" i="7"/>
  <c r="J192" i="8"/>
  <c r="K192" i="7"/>
  <c r="K192" i="8"/>
  <c r="L192" i="7"/>
  <c r="L192" i="8"/>
  <c r="M192" i="7"/>
  <c r="M192" i="8"/>
  <c r="N192" i="7"/>
  <c r="N192" i="8"/>
  <c r="O192" i="7"/>
  <c r="O192" i="8"/>
  <c r="P192" i="7"/>
  <c r="P192" i="8"/>
  <c r="Q192" i="7"/>
  <c r="Q192" i="8"/>
  <c r="R192" i="7"/>
  <c r="R192" i="8"/>
  <c r="S192" i="7"/>
  <c r="S192" i="8"/>
  <c r="T192" i="7"/>
  <c r="T192" i="8"/>
  <c r="U192" i="7"/>
  <c r="U192" i="8"/>
  <c r="V192" i="7"/>
  <c r="V192" i="8"/>
  <c r="W192" i="7"/>
  <c r="W192" i="8"/>
  <c r="B193" i="8"/>
  <c r="C193" i="8"/>
  <c r="D193" i="7"/>
  <c r="D193" i="8"/>
  <c r="E193" i="7"/>
  <c r="E193" i="8"/>
  <c r="F193" i="7"/>
  <c r="F193" i="8"/>
  <c r="G193" i="7"/>
  <c r="G193" i="8"/>
  <c r="H193" i="7"/>
  <c r="H193" i="8"/>
  <c r="I193" i="7"/>
  <c r="I193" i="8"/>
  <c r="J193" i="7"/>
  <c r="J193" i="8"/>
  <c r="K193" i="7"/>
  <c r="K193" i="8"/>
  <c r="L193" i="7"/>
  <c r="L193" i="8"/>
  <c r="M193" i="7"/>
  <c r="M193" i="8"/>
  <c r="N193" i="7"/>
  <c r="N193" i="8"/>
  <c r="O193" i="7"/>
  <c r="O193" i="8"/>
  <c r="P193" i="7"/>
  <c r="P193" i="8"/>
  <c r="Q193" i="7"/>
  <c r="Q193" i="8"/>
  <c r="R193" i="7"/>
  <c r="R193" i="8"/>
  <c r="S193" i="7"/>
  <c r="S193" i="8"/>
  <c r="T193" i="7"/>
  <c r="T193" i="8"/>
  <c r="U193" i="7"/>
  <c r="U193" i="8"/>
  <c r="V193" i="7"/>
  <c r="V193" i="8"/>
  <c r="W193" i="7"/>
  <c r="W193" i="8"/>
  <c r="D159" i="7"/>
  <c r="E159" i="7"/>
  <c r="F159" i="7"/>
  <c r="G159" i="7"/>
  <c r="H159" i="7"/>
  <c r="I159" i="7"/>
  <c r="J159" i="7"/>
  <c r="K159" i="7"/>
  <c r="L159" i="7"/>
  <c r="M159" i="7"/>
  <c r="N159" i="7"/>
  <c r="O159" i="7"/>
  <c r="P159" i="7"/>
  <c r="Q159" i="7"/>
  <c r="R159" i="7"/>
  <c r="S159" i="7"/>
  <c r="T159" i="7"/>
  <c r="U159" i="7"/>
  <c r="V159" i="7"/>
  <c r="W159" i="7"/>
  <c r="D160" i="7"/>
  <c r="E160" i="7"/>
  <c r="F160" i="7"/>
  <c r="G160" i="7"/>
  <c r="H160" i="7"/>
  <c r="I160" i="7"/>
  <c r="J160" i="7"/>
  <c r="K160" i="7"/>
  <c r="L160" i="7"/>
  <c r="M160" i="7"/>
  <c r="N160" i="7"/>
  <c r="O160" i="7"/>
  <c r="P160" i="7"/>
  <c r="Q160" i="7"/>
  <c r="R160" i="7"/>
  <c r="S160" i="7"/>
  <c r="T160" i="7"/>
  <c r="U160" i="7"/>
  <c r="V160" i="7"/>
  <c r="W160" i="7"/>
  <c r="D161" i="7"/>
  <c r="E161" i="7"/>
  <c r="F161" i="7"/>
  <c r="G161" i="7"/>
  <c r="H161" i="7"/>
  <c r="I161" i="7"/>
  <c r="J161" i="7"/>
  <c r="K161" i="7"/>
  <c r="L161" i="7"/>
  <c r="M161" i="7"/>
  <c r="N161" i="7"/>
  <c r="O161" i="7"/>
  <c r="P161" i="7"/>
  <c r="Q161" i="7"/>
  <c r="R161" i="7"/>
  <c r="S161" i="7"/>
  <c r="T161" i="7"/>
  <c r="U161" i="7"/>
  <c r="V161" i="7"/>
  <c r="W161" i="7"/>
  <c r="D162" i="7"/>
  <c r="E162" i="7"/>
  <c r="F162" i="7"/>
  <c r="G162" i="7"/>
  <c r="H162" i="7"/>
  <c r="I162" i="7"/>
  <c r="J162" i="7"/>
  <c r="K162" i="7"/>
  <c r="L162" i="7"/>
  <c r="M162" i="7"/>
  <c r="N162" i="7"/>
  <c r="O162" i="7"/>
  <c r="P162" i="7"/>
  <c r="Q162" i="7"/>
  <c r="R162" i="7"/>
  <c r="S162" i="7"/>
  <c r="T162" i="7"/>
  <c r="U162" i="7"/>
  <c r="V162" i="7"/>
  <c r="W162" i="7"/>
  <c r="D163" i="7"/>
  <c r="E163" i="7"/>
  <c r="F163" i="7"/>
  <c r="G163" i="7"/>
  <c r="H163" i="7"/>
  <c r="I163" i="7"/>
  <c r="J163" i="7"/>
  <c r="K163" i="7"/>
  <c r="L163" i="7"/>
  <c r="M163" i="7"/>
  <c r="N163" i="7"/>
  <c r="O163" i="7"/>
  <c r="P163" i="7"/>
  <c r="Q163" i="7"/>
  <c r="R163" i="7"/>
  <c r="S163" i="7"/>
  <c r="T163" i="7"/>
  <c r="U163" i="7"/>
  <c r="V163" i="7"/>
  <c r="W163" i="7"/>
  <c r="D164" i="7"/>
  <c r="E164" i="7"/>
  <c r="F164" i="7"/>
  <c r="G164" i="7"/>
  <c r="H164" i="7"/>
  <c r="I164" i="7"/>
  <c r="J164" i="7"/>
  <c r="K164" i="7"/>
  <c r="L164" i="7"/>
  <c r="M164" i="7"/>
  <c r="N164" i="7"/>
  <c r="O164" i="7"/>
  <c r="P164" i="7"/>
  <c r="Q164" i="7"/>
  <c r="R164" i="7"/>
  <c r="S164" i="7"/>
  <c r="T164" i="7"/>
  <c r="U164" i="7"/>
  <c r="V164" i="7"/>
  <c r="W164" i="7"/>
  <c r="D165" i="7"/>
  <c r="E165" i="7"/>
  <c r="F165" i="7"/>
  <c r="G165" i="7"/>
  <c r="H165" i="7"/>
  <c r="I165" i="7"/>
  <c r="J165" i="7"/>
  <c r="K165" i="7"/>
  <c r="L165" i="7"/>
  <c r="M165" i="7"/>
  <c r="N165" i="7"/>
  <c r="O165" i="7"/>
  <c r="P165" i="7"/>
  <c r="Q165" i="7"/>
  <c r="R165" i="7"/>
  <c r="S165" i="7"/>
  <c r="T165" i="7"/>
  <c r="U165" i="7"/>
  <c r="V165" i="7"/>
  <c r="W165" i="7"/>
  <c r="D166" i="7"/>
  <c r="E166" i="7"/>
  <c r="F166" i="7"/>
  <c r="G166" i="7"/>
  <c r="H166" i="7"/>
  <c r="I166" i="7"/>
  <c r="J166" i="7"/>
  <c r="K166" i="7"/>
  <c r="L166" i="7"/>
  <c r="M166" i="7"/>
  <c r="N166" i="7"/>
  <c r="O166" i="7"/>
  <c r="P166" i="7"/>
  <c r="Q166" i="7"/>
  <c r="R166" i="7"/>
  <c r="S166" i="7"/>
  <c r="T166" i="7"/>
  <c r="U166" i="7"/>
  <c r="V166" i="7"/>
  <c r="W166" i="7"/>
  <c r="D167" i="7"/>
  <c r="E167" i="7"/>
  <c r="F167" i="7"/>
  <c r="G167" i="7"/>
  <c r="H167" i="7"/>
  <c r="I167" i="7"/>
  <c r="J167" i="7"/>
  <c r="K167" i="7"/>
  <c r="L167" i="7"/>
  <c r="M167" i="7"/>
  <c r="N167" i="7"/>
  <c r="O167" i="7"/>
  <c r="P167" i="7"/>
  <c r="Q167" i="7"/>
  <c r="R167" i="7"/>
  <c r="S167" i="7"/>
  <c r="T167" i="7"/>
  <c r="U167" i="7"/>
  <c r="V167" i="7"/>
  <c r="W167" i="7"/>
  <c r="D168" i="7"/>
  <c r="E168" i="7"/>
  <c r="F168" i="7"/>
  <c r="G168" i="7"/>
  <c r="H168" i="7"/>
  <c r="I168" i="7"/>
  <c r="J168" i="7"/>
  <c r="K168" i="7"/>
  <c r="L168" i="7"/>
  <c r="M168" i="7"/>
  <c r="N168" i="7"/>
  <c r="O168" i="7"/>
  <c r="P168" i="7"/>
  <c r="Q168" i="7"/>
  <c r="R168" i="7"/>
  <c r="S168" i="7"/>
  <c r="T168" i="7"/>
  <c r="U168" i="7"/>
  <c r="V168" i="7"/>
  <c r="W168" i="7"/>
  <c r="D169" i="7"/>
  <c r="E169" i="7"/>
  <c r="F169" i="7"/>
  <c r="G169" i="7"/>
  <c r="H169" i="7"/>
  <c r="I169" i="7"/>
  <c r="J169" i="7"/>
  <c r="K169" i="7"/>
  <c r="L169" i="7"/>
  <c r="M169" i="7"/>
  <c r="N169" i="7"/>
  <c r="O169" i="7"/>
  <c r="P169" i="7"/>
  <c r="Q169" i="7"/>
  <c r="R169" i="7"/>
  <c r="S169" i="7"/>
  <c r="T169" i="7"/>
  <c r="U169" i="7"/>
  <c r="V169" i="7"/>
  <c r="W169" i="7"/>
  <c r="E158" i="7"/>
  <c r="F158" i="7"/>
  <c r="G158" i="7"/>
  <c r="H158" i="7"/>
  <c r="I158" i="7"/>
  <c r="J158" i="7"/>
  <c r="K158" i="7"/>
  <c r="L158" i="7"/>
  <c r="M158" i="7"/>
  <c r="N158" i="7"/>
  <c r="O158" i="7"/>
  <c r="P158" i="7"/>
  <c r="Q158" i="7"/>
  <c r="R158" i="7"/>
  <c r="S158" i="7"/>
  <c r="T158" i="7"/>
  <c r="U158" i="7"/>
  <c r="V158" i="7"/>
  <c r="W158" i="7"/>
  <c r="D158" i="7"/>
  <c r="D147" i="7"/>
  <c r="E147" i="7"/>
  <c r="F147" i="7"/>
  <c r="G147" i="7"/>
  <c r="H147" i="7"/>
  <c r="I147" i="7"/>
  <c r="J147" i="7"/>
  <c r="K147" i="7"/>
  <c r="L147" i="7"/>
  <c r="M147" i="7"/>
  <c r="N147" i="7"/>
  <c r="O147" i="7"/>
  <c r="P147" i="7"/>
  <c r="Q147" i="7"/>
  <c r="R147" i="7"/>
  <c r="S147" i="7"/>
  <c r="T147" i="7"/>
  <c r="U147" i="7"/>
  <c r="V147" i="7"/>
  <c r="W147" i="7"/>
  <c r="D148" i="7"/>
  <c r="E148" i="7"/>
  <c r="F148" i="7"/>
  <c r="G148" i="7"/>
  <c r="H148" i="7"/>
  <c r="I148" i="7"/>
  <c r="J148" i="7"/>
  <c r="K148" i="7"/>
  <c r="L148" i="7"/>
  <c r="M148" i="7"/>
  <c r="N148" i="7"/>
  <c r="O148" i="7"/>
  <c r="P148" i="7"/>
  <c r="Q148" i="7"/>
  <c r="R148" i="7"/>
  <c r="S148" i="7"/>
  <c r="T148" i="7"/>
  <c r="U148" i="7"/>
  <c r="V148" i="7"/>
  <c r="W148" i="7"/>
  <c r="D149" i="7"/>
  <c r="E149" i="7"/>
  <c r="F149" i="7"/>
  <c r="G149" i="7"/>
  <c r="H149" i="7"/>
  <c r="I149" i="7"/>
  <c r="J149" i="7"/>
  <c r="K149" i="7"/>
  <c r="L149" i="7"/>
  <c r="M149" i="7"/>
  <c r="N149" i="7"/>
  <c r="O149" i="7"/>
  <c r="P149" i="7"/>
  <c r="Q149" i="7"/>
  <c r="R149" i="7"/>
  <c r="S149" i="7"/>
  <c r="T149" i="7"/>
  <c r="U149" i="7"/>
  <c r="V149" i="7"/>
  <c r="W149" i="7"/>
  <c r="D150" i="7"/>
  <c r="E150" i="7"/>
  <c r="F150" i="7"/>
  <c r="G150" i="7"/>
  <c r="H150" i="7"/>
  <c r="I150" i="7"/>
  <c r="J150" i="7"/>
  <c r="K150" i="7"/>
  <c r="L150" i="7"/>
  <c r="M150" i="7"/>
  <c r="N150" i="7"/>
  <c r="O150" i="7"/>
  <c r="P150" i="7"/>
  <c r="Q150" i="7"/>
  <c r="R150" i="7"/>
  <c r="S150" i="7"/>
  <c r="T150" i="7"/>
  <c r="U150" i="7"/>
  <c r="V150" i="7"/>
  <c r="W150" i="7"/>
  <c r="D151" i="7"/>
  <c r="E151" i="7"/>
  <c r="F151" i="7"/>
  <c r="G151" i="7"/>
  <c r="H151" i="7"/>
  <c r="I151" i="7"/>
  <c r="J151" i="7"/>
  <c r="K151" i="7"/>
  <c r="L151" i="7"/>
  <c r="M151" i="7"/>
  <c r="N151" i="7"/>
  <c r="O151" i="7"/>
  <c r="P151" i="7"/>
  <c r="Q151" i="7"/>
  <c r="R151" i="7"/>
  <c r="S151" i="7"/>
  <c r="T151" i="7"/>
  <c r="U151" i="7"/>
  <c r="V151" i="7"/>
  <c r="W151" i="7"/>
  <c r="D152" i="7"/>
  <c r="E152" i="7"/>
  <c r="F152" i="7"/>
  <c r="G152" i="7"/>
  <c r="H152" i="7"/>
  <c r="I152" i="7"/>
  <c r="J152" i="7"/>
  <c r="K152" i="7"/>
  <c r="L152" i="7"/>
  <c r="M152" i="7"/>
  <c r="N152" i="7"/>
  <c r="O152" i="7"/>
  <c r="P152" i="7"/>
  <c r="Q152" i="7"/>
  <c r="R152" i="7"/>
  <c r="S152" i="7"/>
  <c r="T152" i="7"/>
  <c r="U152" i="7"/>
  <c r="V152" i="7"/>
  <c r="W152" i="7"/>
  <c r="D153" i="7"/>
  <c r="E153" i="7"/>
  <c r="F153" i="7"/>
  <c r="G153" i="7"/>
  <c r="H153" i="7"/>
  <c r="I153" i="7"/>
  <c r="J153" i="7"/>
  <c r="K153" i="7"/>
  <c r="L153" i="7"/>
  <c r="M153" i="7"/>
  <c r="N153" i="7"/>
  <c r="O153" i="7"/>
  <c r="P153" i="7"/>
  <c r="Q153" i="7"/>
  <c r="R153" i="7"/>
  <c r="S153" i="7"/>
  <c r="T153" i="7"/>
  <c r="U153" i="7"/>
  <c r="V153" i="7"/>
  <c r="W153" i="7"/>
  <c r="D154" i="7"/>
  <c r="E154" i="7"/>
  <c r="F154" i="7"/>
  <c r="G154" i="7"/>
  <c r="H154" i="7"/>
  <c r="I154" i="7"/>
  <c r="J154" i="7"/>
  <c r="K154" i="7"/>
  <c r="L154" i="7"/>
  <c r="M154" i="7"/>
  <c r="N154" i="7"/>
  <c r="O154" i="7"/>
  <c r="P154" i="7"/>
  <c r="Q154" i="7"/>
  <c r="R154" i="7"/>
  <c r="S154" i="7"/>
  <c r="T154" i="7"/>
  <c r="U154" i="7"/>
  <c r="V154" i="7"/>
  <c r="W154" i="7"/>
  <c r="D155" i="7"/>
  <c r="E155" i="7"/>
  <c r="F155" i="7"/>
  <c r="G155" i="7"/>
  <c r="H155" i="7"/>
  <c r="I155" i="7"/>
  <c r="J155" i="7"/>
  <c r="K155" i="7"/>
  <c r="L155" i="7"/>
  <c r="M155" i="7"/>
  <c r="N155" i="7"/>
  <c r="O155" i="7"/>
  <c r="P155" i="7"/>
  <c r="Q155" i="7"/>
  <c r="R155" i="7"/>
  <c r="S155" i="7"/>
  <c r="T155" i="7"/>
  <c r="U155" i="7"/>
  <c r="V155" i="7"/>
  <c r="W155" i="7"/>
  <c r="D156" i="7"/>
  <c r="E156" i="7"/>
  <c r="F156" i="7"/>
  <c r="G156" i="7"/>
  <c r="H156" i="7"/>
  <c r="I156" i="7"/>
  <c r="J156" i="7"/>
  <c r="K156" i="7"/>
  <c r="L156" i="7"/>
  <c r="M156" i="7"/>
  <c r="N156" i="7"/>
  <c r="O156" i="7"/>
  <c r="P156" i="7"/>
  <c r="Q156" i="7"/>
  <c r="R156" i="7"/>
  <c r="S156" i="7"/>
  <c r="T156" i="7"/>
  <c r="U156" i="7"/>
  <c r="V156" i="7"/>
  <c r="W156" i="7"/>
  <c r="D157" i="7"/>
  <c r="E157" i="7"/>
  <c r="F157" i="7"/>
  <c r="G157" i="7"/>
  <c r="H157" i="7"/>
  <c r="I157" i="7"/>
  <c r="J157" i="7"/>
  <c r="K157" i="7"/>
  <c r="L157" i="7"/>
  <c r="M157" i="7"/>
  <c r="N157" i="7"/>
  <c r="O157" i="7"/>
  <c r="P157" i="7"/>
  <c r="Q157" i="7"/>
  <c r="R157" i="7"/>
  <c r="S157" i="7"/>
  <c r="T157" i="7"/>
  <c r="U157" i="7"/>
  <c r="V157" i="7"/>
  <c r="W157" i="7"/>
  <c r="E146" i="7"/>
  <c r="F146" i="7"/>
  <c r="G146" i="7"/>
  <c r="H146" i="7"/>
  <c r="I146" i="7"/>
  <c r="J146" i="7"/>
  <c r="K146" i="7"/>
  <c r="L146" i="7"/>
  <c r="M146" i="7"/>
  <c r="N146" i="7"/>
  <c r="O146" i="7"/>
  <c r="P146" i="7"/>
  <c r="Q146" i="7"/>
  <c r="R146" i="7"/>
  <c r="S146" i="7"/>
  <c r="T146" i="7"/>
  <c r="U146" i="7"/>
  <c r="V146" i="7"/>
  <c r="W146" i="7"/>
  <c r="D146" i="7"/>
  <c r="D135" i="7"/>
  <c r="E135" i="7"/>
  <c r="F135" i="7"/>
  <c r="G135" i="7"/>
  <c r="H135" i="7"/>
  <c r="I135" i="7"/>
  <c r="J135" i="7"/>
  <c r="K135" i="7"/>
  <c r="L135" i="7"/>
  <c r="M135" i="7"/>
  <c r="N135" i="7"/>
  <c r="O135" i="7"/>
  <c r="P135" i="7"/>
  <c r="Q135" i="7"/>
  <c r="R135" i="7"/>
  <c r="S135" i="7"/>
  <c r="T135" i="7"/>
  <c r="U135" i="7"/>
  <c r="V135" i="7"/>
  <c r="W135" i="7"/>
  <c r="D136" i="7"/>
  <c r="E136" i="7"/>
  <c r="F136" i="7"/>
  <c r="G136" i="7"/>
  <c r="H136" i="7"/>
  <c r="I136" i="7"/>
  <c r="J136" i="7"/>
  <c r="K136" i="7"/>
  <c r="L136" i="7"/>
  <c r="M136" i="7"/>
  <c r="N136" i="7"/>
  <c r="O136" i="7"/>
  <c r="P136" i="7"/>
  <c r="Q136" i="7"/>
  <c r="R136" i="7"/>
  <c r="S136" i="7"/>
  <c r="T136" i="7"/>
  <c r="U136" i="7"/>
  <c r="V136" i="7"/>
  <c r="W136" i="7"/>
  <c r="D137" i="7"/>
  <c r="E137" i="7"/>
  <c r="F137" i="7"/>
  <c r="G137" i="7"/>
  <c r="H137" i="7"/>
  <c r="I137" i="7"/>
  <c r="J137" i="7"/>
  <c r="K137" i="7"/>
  <c r="L137" i="7"/>
  <c r="M137" i="7"/>
  <c r="N137" i="7"/>
  <c r="O137" i="7"/>
  <c r="P137" i="7"/>
  <c r="Q137" i="7"/>
  <c r="R137" i="7"/>
  <c r="S137" i="7"/>
  <c r="T137" i="7"/>
  <c r="U137" i="7"/>
  <c r="V137" i="7"/>
  <c r="W137" i="7"/>
  <c r="D138" i="7"/>
  <c r="E138" i="7"/>
  <c r="F138" i="7"/>
  <c r="G138" i="7"/>
  <c r="H138" i="7"/>
  <c r="I138" i="7"/>
  <c r="J138" i="7"/>
  <c r="K138" i="7"/>
  <c r="L138" i="7"/>
  <c r="M138" i="7"/>
  <c r="N138" i="7"/>
  <c r="O138" i="7"/>
  <c r="P138" i="7"/>
  <c r="Q138" i="7"/>
  <c r="R138" i="7"/>
  <c r="S138" i="7"/>
  <c r="T138" i="7"/>
  <c r="U138" i="7"/>
  <c r="V138" i="7"/>
  <c r="W138" i="7"/>
  <c r="D139" i="7"/>
  <c r="E139" i="7"/>
  <c r="F139" i="7"/>
  <c r="G139" i="7"/>
  <c r="H139" i="7"/>
  <c r="I139" i="7"/>
  <c r="J139" i="7"/>
  <c r="K139" i="7"/>
  <c r="L139" i="7"/>
  <c r="M139" i="7"/>
  <c r="N139" i="7"/>
  <c r="O139" i="7"/>
  <c r="P139" i="7"/>
  <c r="Q139" i="7"/>
  <c r="R139" i="7"/>
  <c r="S139" i="7"/>
  <c r="T139" i="7"/>
  <c r="U139" i="7"/>
  <c r="V139" i="7"/>
  <c r="W139" i="7"/>
  <c r="D140" i="7"/>
  <c r="E140" i="7"/>
  <c r="F140" i="7"/>
  <c r="G140" i="7"/>
  <c r="H140" i="7"/>
  <c r="I140" i="7"/>
  <c r="J140" i="7"/>
  <c r="K140" i="7"/>
  <c r="L140" i="7"/>
  <c r="M140" i="7"/>
  <c r="N140" i="7"/>
  <c r="O140" i="7"/>
  <c r="P140" i="7"/>
  <c r="Q140" i="7"/>
  <c r="R140" i="7"/>
  <c r="S140" i="7"/>
  <c r="T140" i="7"/>
  <c r="U140" i="7"/>
  <c r="V140" i="7"/>
  <c r="W140" i="7"/>
  <c r="D141" i="7"/>
  <c r="E141" i="7"/>
  <c r="F141" i="7"/>
  <c r="G141" i="7"/>
  <c r="H141" i="7"/>
  <c r="I141" i="7"/>
  <c r="J141" i="7"/>
  <c r="K141" i="7"/>
  <c r="L141" i="7"/>
  <c r="M141" i="7"/>
  <c r="N141" i="7"/>
  <c r="O141" i="7"/>
  <c r="P141" i="7"/>
  <c r="Q141" i="7"/>
  <c r="R141" i="7"/>
  <c r="S141" i="7"/>
  <c r="T141" i="7"/>
  <c r="U141" i="7"/>
  <c r="V141" i="7"/>
  <c r="W141" i="7"/>
  <c r="D142" i="7"/>
  <c r="E142" i="7"/>
  <c r="F142" i="7"/>
  <c r="G142" i="7"/>
  <c r="H142" i="7"/>
  <c r="I142" i="7"/>
  <c r="J142" i="7"/>
  <c r="K142" i="7"/>
  <c r="L142" i="7"/>
  <c r="M142" i="7"/>
  <c r="N142" i="7"/>
  <c r="O142" i="7"/>
  <c r="P142" i="7"/>
  <c r="Q142" i="7"/>
  <c r="R142" i="7"/>
  <c r="S142" i="7"/>
  <c r="T142" i="7"/>
  <c r="U142" i="7"/>
  <c r="V142" i="7"/>
  <c r="W142" i="7"/>
  <c r="D143" i="7"/>
  <c r="E143" i="7"/>
  <c r="F143" i="7"/>
  <c r="G143" i="7"/>
  <c r="H143" i="7"/>
  <c r="I143" i="7"/>
  <c r="J143" i="7"/>
  <c r="K143" i="7"/>
  <c r="L143" i="7"/>
  <c r="M143" i="7"/>
  <c r="N143" i="7"/>
  <c r="O143" i="7"/>
  <c r="P143" i="7"/>
  <c r="Q143" i="7"/>
  <c r="R143" i="7"/>
  <c r="S143" i="7"/>
  <c r="T143" i="7"/>
  <c r="U143" i="7"/>
  <c r="V143" i="7"/>
  <c r="W143" i="7"/>
  <c r="D144" i="7"/>
  <c r="E144" i="7"/>
  <c r="F144" i="7"/>
  <c r="G144" i="7"/>
  <c r="H144" i="7"/>
  <c r="I144" i="7"/>
  <c r="J144" i="7"/>
  <c r="K144" i="7"/>
  <c r="L144" i="7"/>
  <c r="M144" i="7"/>
  <c r="N144" i="7"/>
  <c r="O144" i="7"/>
  <c r="P144" i="7"/>
  <c r="Q144" i="7"/>
  <c r="R144" i="7"/>
  <c r="S144" i="7"/>
  <c r="T144" i="7"/>
  <c r="U144" i="7"/>
  <c r="V144" i="7"/>
  <c r="W144" i="7"/>
  <c r="D145" i="7"/>
  <c r="E145" i="7"/>
  <c r="F145" i="7"/>
  <c r="G145" i="7"/>
  <c r="H145" i="7"/>
  <c r="I145" i="7"/>
  <c r="J145" i="7"/>
  <c r="K145" i="7"/>
  <c r="L145" i="7"/>
  <c r="M145" i="7"/>
  <c r="N145" i="7"/>
  <c r="O145" i="7"/>
  <c r="P145" i="7"/>
  <c r="Q145" i="7"/>
  <c r="R145" i="7"/>
  <c r="S145" i="7"/>
  <c r="T145" i="7"/>
  <c r="U145" i="7"/>
  <c r="V145" i="7"/>
  <c r="W145" i="7"/>
  <c r="E134" i="7"/>
  <c r="F134" i="7"/>
  <c r="G134" i="7"/>
  <c r="H134" i="7"/>
  <c r="I134" i="7"/>
  <c r="J134" i="7"/>
  <c r="K134" i="7"/>
  <c r="L134" i="7"/>
  <c r="M134" i="7"/>
  <c r="N134" i="7"/>
  <c r="O134" i="7"/>
  <c r="P134" i="7"/>
  <c r="Q134" i="7"/>
  <c r="R134" i="7"/>
  <c r="S134" i="7"/>
  <c r="T134" i="7"/>
  <c r="U134" i="7"/>
  <c r="V134" i="7"/>
  <c r="W134" i="7"/>
  <c r="D134" i="7"/>
  <c r="D123" i="7"/>
  <c r="E123" i="7"/>
  <c r="F123" i="7"/>
  <c r="G123" i="7"/>
  <c r="H123" i="7"/>
  <c r="I123" i="7"/>
  <c r="J123" i="7"/>
  <c r="K123" i="7"/>
  <c r="L123" i="7"/>
  <c r="M123" i="7"/>
  <c r="N123" i="7"/>
  <c r="O123" i="7"/>
  <c r="P123" i="7"/>
  <c r="Q123" i="7"/>
  <c r="R123" i="7"/>
  <c r="S123" i="7"/>
  <c r="T123" i="7"/>
  <c r="U123" i="7"/>
  <c r="V123" i="7"/>
  <c r="W123" i="7"/>
  <c r="D124" i="7"/>
  <c r="E124" i="7"/>
  <c r="F124" i="7"/>
  <c r="G124" i="7"/>
  <c r="H124" i="7"/>
  <c r="I124" i="7"/>
  <c r="J124" i="7"/>
  <c r="K124" i="7"/>
  <c r="L124" i="7"/>
  <c r="M124" i="7"/>
  <c r="N124" i="7"/>
  <c r="O124" i="7"/>
  <c r="P124" i="7"/>
  <c r="Q124" i="7"/>
  <c r="R124" i="7"/>
  <c r="S124" i="7"/>
  <c r="T124" i="7"/>
  <c r="U124" i="7"/>
  <c r="V124" i="7"/>
  <c r="W124" i="7"/>
  <c r="D125" i="7"/>
  <c r="E125" i="7"/>
  <c r="F125" i="7"/>
  <c r="G125" i="7"/>
  <c r="H125" i="7"/>
  <c r="I125" i="7"/>
  <c r="J125" i="7"/>
  <c r="K125" i="7"/>
  <c r="L125" i="7"/>
  <c r="M125" i="7"/>
  <c r="N125" i="7"/>
  <c r="O125" i="7"/>
  <c r="P125" i="7"/>
  <c r="Q125" i="7"/>
  <c r="R125" i="7"/>
  <c r="S125" i="7"/>
  <c r="T125" i="7"/>
  <c r="U125" i="7"/>
  <c r="V125" i="7"/>
  <c r="W125" i="7"/>
  <c r="D126" i="7"/>
  <c r="E126" i="7"/>
  <c r="F126" i="7"/>
  <c r="G126" i="7"/>
  <c r="H126" i="7"/>
  <c r="I126" i="7"/>
  <c r="J126" i="7"/>
  <c r="K126" i="7"/>
  <c r="L126" i="7"/>
  <c r="M126" i="7"/>
  <c r="N126" i="7"/>
  <c r="O126" i="7"/>
  <c r="P126" i="7"/>
  <c r="Q126" i="7"/>
  <c r="R126" i="7"/>
  <c r="S126" i="7"/>
  <c r="T126" i="7"/>
  <c r="U126" i="7"/>
  <c r="V126" i="7"/>
  <c r="W126" i="7"/>
  <c r="D127" i="7"/>
  <c r="E127" i="7"/>
  <c r="F127" i="7"/>
  <c r="G127" i="7"/>
  <c r="H127" i="7"/>
  <c r="I127" i="7"/>
  <c r="J127" i="7"/>
  <c r="K127" i="7"/>
  <c r="L127" i="7"/>
  <c r="M127" i="7"/>
  <c r="N127" i="7"/>
  <c r="O127" i="7"/>
  <c r="P127" i="7"/>
  <c r="Q127" i="7"/>
  <c r="R127" i="7"/>
  <c r="S127" i="7"/>
  <c r="T127" i="7"/>
  <c r="U127" i="7"/>
  <c r="V127" i="7"/>
  <c r="W127" i="7"/>
  <c r="D128" i="7"/>
  <c r="E128" i="7"/>
  <c r="F128" i="7"/>
  <c r="G128" i="7"/>
  <c r="H128" i="7"/>
  <c r="I128" i="7"/>
  <c r="J128" i="7"/>
  <c r="K128" i="7"/>
  <c r="L128" i="7"/>
  <c r="M128" i="7"/>
  <c r="N128" i="7"/>
  <c r="O128" i="7"/>
  <c r="P128" i="7"/>
  <c r="Q128" i="7"/>
  <c r="R128" i="7"/>
  <c r="S128" i="7"/>
  <c r="T128" i="7"/>
  <c r="U128" i="7"/>
  <c r="V128" i="7"/>
  <c r="W128" i="7"/>
  <c r="D129" i="7"/>
  <c r="E129" i="7"/>
  <c r="F129" i="7"/>
  <c r="G129" i="7"/>
  <c r="H129" i="7"/>
  <c r="I129" i="7"/>
  <c r="J129" i="7"/>
  <c r="K129" i="7"/>
  <c r="L129" i="7"/>
  <c r="M129" i="7"/>
  <c r="N129" i="7"/>
  <c r="O129" i="7"/>
  <c r="P129" i="7"/>
  <c r="Q129" i="7"/>
  <c r="R129" i="7"/>
  <c r="S129" i="7"/>
  <c r="T129" i="7"/>
  <c r="U129" i="7"/>
  <c r="V129" i="7"/>
  <c r="W129" i="7"/>
  <c r="D130" i="7"/>
  <c r="E130" i="7"/>
  <c r="F130" i="7"/>
  <c r="G130" i="7"/>
  <c r="H130" i="7"/>
  <c r="I130" i="7"/>
  <c r="J130" i="7"/>
  <c r="K130" i="7"/>
  <c r="L130" i="7"/>
  <c r="M130" i="7"/>
  <c r="N130" i="7"/>
  <c r="O130" i="7"/>
  <c r="P130" i="7"/>
  <c r="Q130" i="7"/>
  <c r="R130" i="7"/>
  <c r="S130" i="7"/>
  <c r="T130" i="7"/>
  <c r="U130" i="7"/>
  <c r="V130" i="7"/>
  <c r="W130" i="7"/>
  <c r="D131" i="7"/>
  <c r="E131" i="7"/>
  <c r="F131" i="7"/>
  <c r="G131" i="7"/>
  <c r="H131" i="7"/>
  <c r="I131" i="7"/>
  <c r="J131" i="7"/>
  <c r="K131" i="7"/>
  <c r="L131" i="7"/>
  <c r="M131" i="7"/>
  <c r="N131" i="7"/>
  <c r="O131" i="7"/>
  <c r="P131" i="7"/>
  <c r="Q131" i="7"/>
  <c r="R131" i="7"/>
  <c r="S131" i="7"/>
  <c r="T131" i="7"/>
  <c r="U131" i="7"/>
  <c r="V131" i="7"/>
  <c r="W131" i="7"/>
  <c r="D132" i="7"/>
  <c r="E132" i="7"/>
  <c r="F132" i="7"/>
  <c r="G132" i="7"/>
  <c r="H132" i="7"/>
  <c r="I132" i="7"/>
  <c r="J132" i="7"/>
  <c r="K132" i="7"/>
  <c r="L132" i="7"/>
  <c r="M132" i="7"/>
  <c r="N132" i="7"/>
  <c r="O132" i="7"/>
  <c r="P132" i="7"/>
  <c r="Q132" i="7"/>
  <c r="R132" i="7"/>
  <c r="S132" i="7"/>
  <c r="T132" i="7"/>
  <c r="U132" i="7"/>
  <c r="V132" i="7"/>
  <c r="W132" i="7"/>
  <c r="D133" i="7"/>
  <c r="E133" i="7"/>
  <c r="F133" i="7"/>
  <c r="G133" i="7"/>
  <c r="H133" i="7"/>
  <c r="I133" i="7"/>
  <c r="J133" i="7"/>
  <c r="K133" i="7"/>
  <c r="L133" i="7"/>
  <c r="M133" i="7"/>
  <c r="N133" i="7"/>
  <c r="O133" i="7"/>
  <c r="P133" i="7"/>
  <c r="Q133" i="7"/>
  <c r="R133" i="7"/>
  <c r="S133" i="7"/>
  <c r="T133" i="7"/>
  <c r="U133" i="7"/>
  <c r="V133" i="7"/>
  <c r="W133" i="7"/>
  <c r="E122" i="7"/>
  <c r="F122" i="7"/>
  <c r="G122" i="7"/>
  <c r="H122" i="7"/>
  <c r="I122" i="7"/>
  <c r="J122" i="7"/>
  <c r="K122" i="7"/>
  <c r="L122" i="7"/>
  <c r="M122" i="7"/>
  <c r="N122" i="7"/>
  <c r="O122" i="7"/>
  <c r="P122" i="7"/>
  <c r="Q122" i="7"/>
  <c r="R122" i="7"/>
  <c r="S122" i="7"/>
  <c r="T122" i="7"/>
  <c r="U122" i="7"/>
  <c r="V122" i="7"/>
  <c r="W122" i="7"/>
  <c r="D122" i="7"/>
  <c r="E110" i="7"/>
  <c r="F110" i="7"/>
  <c r="G110" i="7"/>
  <c r="H110" i="7"/>
  <c r="I110" i="7"/>
  <c r="J110" i="7"/>
  <c r="K110" i="7"/>
  <c r="L110" i="7"/>
  <c r="M110" i="7"/>
  <c r="N110" i="7"/>
  <c r="O110" i="7"/>
  <c r="P110" i="7"/>
  <c r="Q110" i="7"/>
  <c r="R110" i="7"/>
  <c r="S110" i="7"/>
  <c r="T110" i="7"/>
  <c r="U110" i="7"/>
  <c r="V110" i="7"/>
  <c r="W110" i="7"/>
  <c r="E111" i="7"/>
  <c r="F111" i="7"/>
  <c r="G111" i="7"/>
  <c r="H111" i="7"/>
  <c r="I111" i="7"/>
  <c r="J111" i="7"/>
  <c r="K111" i="7"/>
  <c r="L111" i="7"/>
  <c r="M111" i="7"/>
  <c r="N111" i="7"/>
  <c r="O111" i="7"/>
  <c r="P111" i="7"/>
  <c r="Q111" i="7"/>
  <c r="R111" i="7"/>
  <c r="S111" i="7"/>
  <c r="T111" i="7"/>
  <c r="U111" i="7"/>
  <c r="V111" i="7"/>
  <c r="W111" i="7"/>
  <c r="E112" i="7"/>
  <c r="F112" i="7"/>
  <c r="G112" i="7"/>
  <c r="H112" i="7"/>
  <c r="I112" i="7"/>
  <c r="J112" i="7"/>
  <c r="K112" i="7"/>
  <c r="L112" i="7"/>
  <c r="M112" i="7"/>
  <c r="N112" i="7"/>
  <c r="O112" i="7"/>
  <c r="P112" i="7"/>
  <c r="Q112" i="7"/>
  <c r="R112" i="7"/>
  <c r="S112" i="7"/>
  <c r="T112" i="7"/>
  <c r="U112" i="7"/>
  <c r="V112" i="7"/>
  <c r="W112" i="7"/>
  <c r="E113" i="7"/>
  <c r="F113" i="7"/>
  <c r="G113" i="7"/>
  <c r="H113" i="7"/>
  <c r="I113" i="7"/>
  <c r="J113" i="7"/>
  <c r="K113" i="7"/>
  <c r="L113" i="7"/>
  <c r="M113" i="7"/>
  <c r="N113" i="7"/>
  <c r="O113" i="7"/>
  <c r="P113" i="7"/>
  <c r="Q113" i="7"/>
  <c r="R113" i="7"/>
  <c r="S113" i="7"/>
  <c r="T113" i="7"/>
  <c r="U113" i="7"/>
  <c r="V113" i="7"/>
  <c r="W113" i="7"/>
  <c r="E114" i="7"/>
  <c r="F114" i="7"/>
  <c r="G114" i="7"/>
  <c r="H114" i="7"/>
  <c r="I114" i="7"/>
  <c r="J114" i="7"/>
  <c r="K114" i="7"/>
  <c r="L114" i="7"/>
  <c r="M114" i="7"/>
  <c r="N114" i="7"/>
  <c r="O114" i="7"/>
  <c r="P114" i="7"/>
  <c r="Q114" i="7"/>
  <c r="R114" i="7"/>
  <c r="S114" i="7"/>
  <c r="T114" i="7"/>
  <c r="U114" i="7"/>
  <c r="V114" i="7"/>
  <c r="W114" i="7"/>
  <c r="E115" i="7"/>
  <c r="F115" i="7"/>
  <c r="G115" i="7"/>
  <c r="H115" i="7"/>
  <c r="I115" i="7"/>
  <c r="J115" i="7"/>
  <c r="K115" i="7"/>
  <c r="L115" i="7"/>
  <c r="M115" i="7"/>
  <c r="N115" i="7"/>
  <c r="O115" i="7"/>
  <c r="P115" i="7"/>
  <c r="Q115" i="7"/>
  <c r="R115" i="7"/>
  <c r="S115" i="7"/>
  <c r="T115" i="7"/>
  <c r="U115" i="7"/>
  <c r="V115" i="7"/>
  <c r="W115" i="7"/>
  <c r="E116" i="7"/>
  <c r="F116" i="7"/>
  <c r="G116" i="7"/>
  <c r="H116" i="7"/>
  <c r="I116" i="7"/>
  <c r="J116" i="7"/>
  <c r="K116" i="7"/>
  <c r="L116" i="7"/>
  <c r="M116" i="7"/>
  <c r="N116" i="7"/>
  <c r="O116" i="7"/>
  <c r="P116" i="7"/>
  <c r="Q116" i="7"/>
  <c r="R116" i="7"/>
  <c r="S116" i="7"/>
  <c r="T116" i="7"/>
  <c r="U116" i="7"/>
  <c r="V116" i="7"/>
  <c r="W116" i="7"/>
  <c r="E117" i="7"/>
  <c r="F117" i="7"/>
  <c r="G117" i="7"/>
  <c r="H117" i="7"/>
  <c r="I117" i="7"/>
  <c r="J117" i="7"/>
  <c r="K117" i="7"/>
  <c r="L117" i="7"/>
  <c r="M117" i="7"/>
  <c r="N117" i="7"/>
  <c r="O117" i="7"/>
  <c r="P117" i="7"/>
  <c r="Q117" i="7"/>
  <c r="R117" i="7"/>
  <c r="S117" i="7"/>
  <c r="T117" i="7"/>
  <c r="U117" i="7"/>
  <c r="V117" i="7"/>
  <c r="W117" i="7"/>
  <c r="E118" i="7"/>
  <c r="F118" i="7"/>
  <c r="G118" i="7"/>
  <c r="H118" i="7"/>
  <c r="I118" i="7"/>
  <c r="J118" i="7"/>
  <c r="K118" i="7"/>
  <c r="L118" i="7"/>
  <c r="M118" i="7"/>
  <c r="N118" i="7"/>
  <c r="O118" i="7"/>
  <c r="P118" i="7"/>
  <c r="Q118" i="7"/>
  <c r="R118" i="7"/>
  <c r="S118" i="7"/>
  <c r="T118" i="7"/>
  <c r="U118" i="7"/>
  <c r="V118" i="7"/>
  <c r="W118" i="7"/>
  <c r="E119" i="7"/>
  <c r="F119" i="7"/>
  <c r="G119" i="7"/>
  <c r="H119" i="7"/>
  <c r="I119" i="7"/>
  <c r="J119" i="7"/>
  <c r="K119" i="7"/>
  <c r="L119" i="7"/>
  <c r="M119" i="7"/>
  <c r="N119" i="7"/>
  <c r="O119" i="7"/>
  <c r="P119" i="7"/>
  <c r="Q119" i="7"/>
  <c r="R119" i="7"/>
  <c r="S119" i="7"/>
  <c r="T119" i="7"/>
  <c r="U119" i="7"/>
  <c r="V119" i="7"/>
  <c r="W119" i="7"/>
  <c r="E120" i="7"/>
  <c r="F120" i="7"/>
  <c r="G120" i="7"/>
  <c r="H120" i="7"/>
  <c r="I120" i="7"/>
  <c r="J120" i="7"/>
  <c r="K120" i="7"/>
  <c r="L120" i="7"/>
  <c r="M120" i="7"/>
  <c r="N120" i="7"/>
  <c r="O120" i="7"/>
  <c r="P120" i="7"/>
  <c r="Q120" i="7"/>
  <c r="R120" i="7"/>
  <c r="S120" i="7"/>
  <c r="T120" i="7"/>
  <c r="U120" i="7"/>
  <c r="V120" i="7"/>
  <c r="W120" i="7"/>
  <c r="E121" i="7"/>
  <c r="F121" i="7"/>
  <c r="G121" i="7"/>
  <c r="H121" i="7"/>
  <c r="I121" i="7"/>
  <c r="J121" i="7"/>
  <c r="K121" i="7"/>
  <c r="L121" i="7"/>
  <c r="M121" i="7"/>
  <c r="N121" i="7"/>
  <c r="O121" i="7"/>
  <c r="P121" i="7"/>
  <c r="Q121" i="7"/>
  <c r="R121" i="7"/>
  <c r="S121" i="7"/>
  <c r="T121" i="7"/>
  <c r="U121" i="7"/>
  <c r="V121" i="7"/>
  <c r="W121" i="7"/>
  <c r="D111" i="7"/>
  <c r="D112" i="7"/>
  <c r="D113" i="7"/>
  <c r="D114" i="7"/>
  <c r="D115" i="7"/>
  <c r="D116" i="7"/>
  <c r="D117" i="7"/>
  <c r="D118" i="7"/>
  <c r="D119" i="7"/>
  <c r="D120" i="7"/>
  <c r="D121" i="7"/>
  <c r="D110" i="7"/>
  <c r="D99" i="7"/>
  <c r="E99" i="7"/>
  <c r="F99" i="7"/>
  <c r="G99" i="7"/>
  <c r="H99" i="7"/>
  <c r="I99" i="7"/>
  <c r="J99" i="7"/>
  <c r="K99" i="7"/>
  <c r="L99" i="7"/>
  <c r="M99" i="7"/>
  <c r="N99" i="7"/>
  <c r="O99" i="7"/>
  <c r="P99" i="7"/>
  <c r="Q99" i="7"/>
  <c r="R99" i="7"/>
  <c r="S99" i="7"/>
  <c r="T99" i="7"/>
  <c r="U99" i="7"/>
  <c r="V99" i="7"/>
  <c r="W99" i="7"/>
  <c r="D100" i="7"/>
  <c r="E100" i="7"/>
  <c r="F100" i="7"/>
  <c r="G100" i="7"/>
  <c r="H100" i="7"/>
  <c r="I100" i="7"/>
  <c r="J100" i="7"/>
  <c r="K100" i="7"/>
  <c r="L100" i="7"/>
  <c r="M100" i="7"/>
  <c r="N100" i="7"/>
  <c r="O100" i="7"/>
  <c r="P100" i="7"/>
  <c r="Q100" i="7"/>
  <c r="R100" i="7"/>
  <c r="S100" i="7"/>
  <c r="T100" i="7"/>
  <c r="U100" i="7"/>
  <c r="V100" i="7"/>
  <c r="W100" i="7"/>
  <c r="D101" i="7"/>
  <c r="E101" i="7"/>
  <c r="F101" i="7"/>
  <c r="G101" i="7"/>
  <c r="H101" i="7"/>
  <c r="I101" i="7"/>
  <c r="J101" i="7"/>
  <c r="K101" i="7"/>
  <c r="L101" i="7"/>
  <c r="M101" i="7"/>
  <c r="N101" i="7"/>
  <c r="O101" i="7"/>
  <c r="P101" i="7"/>
  <c r="Q101" i="7"/>
  <c r="R101" i="7"/>
  <c r="S101" i="7"/>
  <c r="T101" i="7"/>
  <c r="U101" i="7"/>
  <c r="V101" i="7"/>
  <c r="W101" i="7"/>
  <c r="D102" i="7"/>
  <c r="E102" i="7"/>
  <c r="F102" i="7"/>
  <c r="G102" i="7"/>
  <c r="H102" i="7"/>
  <c r="I102" i="7"/>
  <c r="J102" i="7"/>
  <c r="K102" i="7"/>
  <c r="L102" i="7"/>
  <c r="M102" i="7"/>
  <c r="N102" i="7"/>
  <c r="O102" i="7"/>
  <c r="P102" i="7"/>
  <c r="Q102" i="7"/>
  <c r="R102" i="7"/>
  <c r="S102" i="7"/>
  <c r="T102" i="7"/>
  <c r="U102" i="7"/>
  <c r="V102" i="7"/>
  <c r="W102" i="7"/>
  <c r="D103" i="7"/>
  <c r="E103" i="7"/>
  <c r="F103" i="7"/>
  <c r="G103" i="7"/>
  <c r="H103" i="7"/>
  <c r="I103" i="7"/>
  <c r="J103" i="7"/>
  <c r="K103" i="7"/>
  <c r="L103" i="7"/>
  <c r="M103" i="7"/>
  <c r="N103" i="7"/>
  <c r="O103" i="7"/>
  <c r="P103" i="7"/>
  <c r="Q103" i="7"/>
  <c r="R103" i="7"/>
  <c r="S103" i="7"/>
  <c r="T103" i="7"/>
  <c r="U103" i="7"/>
  <c r="V103" i="7"/>
  <c r="W103" i="7"/>
  <c r="D104" i="7"/>
  <c r="E104" i="7"/>
  <c r="F104" i="7"/>
  <c r="G104" i="7"/>
  <c r="H104" i="7"/>
  <c r="I104" i="7"/>
  <c r="J104" i="7"/>
  <c r="K104" i="7"/>
  <c r="L104" i="7"/>
  <c r="M104" i="7"/>
  <c r="N104" i="7"/>
  <c r="O104" i="7"/>
  <c r="P104" i="7"/>
  <c r="Q104" i="7"/>
  <c r="R104" i="7"/>
  <c r="S104" i="7"/>
  <c r="T104" i="7"/>
  <c r="U104" i="7"/>
  <c r="V104" i="7"/>
  <c r="W104" i="7"/>
  <c r="D105" i="7"/>
  <c r="E105" i="7"/>
  <c r="F105" i="7"/>
  <c r="G105" i="7"/>
  <c r="H105" i="7"/>
  <c r="I105" i="7"/>
  <c r="J105" i="7"/>
  <c r="K105" i="7"/>
  <c r="L105" i="7"/>
  <c r="M105" i="7"/>
  <c r="N105" i="7"/>
  <c r="O105" i="7"/>
  <c r="P105" i="7"/>
  <c r="Q105" i="7"/>
  <c r="R105" i="7"/>
  <c r="S105" i="7"/>
  <c r="T105" i="7"/>
  <c r="U105" i="7"/>
  <c r="V105" i="7"/>
  <c r="W105" i="7"/>
  <c r="D106" i="7"/>
  <c r="E106" i="7"/>
  <c r="F106" i="7"/>
  <c r="G106" i="7"/>
  <c r="H106" i="7"/>
  <c r="I106" i="7"/>
  <c r="J106" i="7"/>
  <c r="K106" i="7"/>
  <c r="L106" i="7"/>
  <c r="M106" i="7"/>
  <c r="N106" i="7"/>
  <c r="O106" i="7"/>
  <c r="P106" i="7"/>
  <c r="Q106" i="7"/>
  <c r="R106" i="7"/>
  <c r="S106" i="7"/>
  <c r="T106" i="7"/>
  <c r="U106" i="7"/>
  <c r="V106" i="7"/>
  <c r="W106" i="7"/>
  <c r="D107" i="7"/>
  <c r="E107" i="7"/>
  <c r="F107" i="7"/>
  <c r="G107" i="7"/>
  <c r="H107" i="7"/>
  <c r="I107" i="7"/>
  <c r="J107" i="7"/>
  <c r="K107" i="7"/>
  <c r="L107" i="7"/>
  <c r="M107" i="7"/>
  <c r="N107" i="7"/>
  <c r="O107" i="7"/>
  <c r="P107" i="7"/>
  <c r="Q107" i="7"/>
  <c r="R107" i="7"/>
  <c r="S107" i="7"/>
  <c r="T107" i="7"/>
  <c r="U107" i="7"/>
  <c r="V107" i="7"/>
  <c r="W107" i="7"/>
  <c r="D108" i="7"/>
  <c r="E108" i="7"/>
  <c r="F108" i="7"/>
  <c r="G108" i="7"/>
  <c r="H108" i="7"/>
  <c r="I108" i="7"/>
  <c r="J108" i="7"/>
  <c r="K108" i="7"/>
  <c r="L108" i="7"/>
  <c r="M108" i="7"/>
  <c r="N108" i="7"/>
  <c r="O108" i="7"/>
  <c r="P108" i="7"/>
  <c r="Q108" i="7"/>
  <c r="R108" i="7"/>
  <c r="S108" i="7"/>
  <c r="T108" i="7"/>
  <c r="U108" i="7"/>
  <c r="V108" i="7"/>
  <c r="W108" i="7"/>
  <c r="D109" i="7"/>
  <c r="E109" i="7"/>
  <c r="F109" i="7"/>
  <c r="G109" i="7"/>
  <c r="H109" i="7"/>
  <c r="I109" i="7"/>
  <c r="J109" i="7"/>
  <c r="K109" i="7"/>
  <c r="L109" i="7"/>
  <c r="M109" i="7"/>
  <c r="N109" i="7"/>
  <c r="O109" i="7"/>
  <c r="P109" i="7"/>
  <c r="Q109" i="7"/>
  <c r="R109" i="7"/>
  <c r="S109" i="7"/>
  <c r="T109" i="7"/>
  <c r="U109" i="7"/>
  <c r="V109" i="7"/>
  <c r="W109" i="7"/>
  <c r="E98" i="7"/>
  <c r="F98" i="7"/>
  <c r="G98" i="7"/>
  <c r="H98" i="7"/>
  <c r="I98" i="7"/>
  <c r="J98" i="7"/>
  <c r="K98" i="7"/>
  <c r="L98" i="7"/>
  <c r="M98" i="7"/>
  <c r="N98" i="7"/>
  <c r="O98" i="7"/>
  <c r="P98" i="7"/>
  <c r="Q98" i="7"/>
  <c r="R98" i="7"/>
  <c r="S98" i="7"/>
  <c r="T98" i="7"/>
  <c r="U98" i="7"/>
  <c r="V98" i="7"/>
  <c r="W98" i="7"/>
  <c r="D98" i="7"/>
  <c r="D87" i="7"/>
  <c r="E87" i="7"/>
  <c r="F87" i="7"/>
  <c r="G87" i="7"/>
  <c r="H87" i="7"/>
  <c r="I87" i="7"/>
  <c r="J87" i="7"/>
  <c r="K87" i="7"/>
  <c r="L87" i="7"/>
  <c r="M87" i="7"/>
  <c r="N87" i="7"/>
  <c r="O87" i="7"/>
  <c r="P87" i="7"/>
  <c r="Q87" i="7"/>
  <c r="R87" i="7"/>
  <c r="S87" i="7"/>
  <c r="T87" i="7"/>
  <c r="U87" i="7"/>
  <c r="V87" i="7"/>
  <c r="W87" i="7"/>
  <c r="D88" i="7"/>
  <c r="E88" i="7"/>
  <c r="F88" i="7"/>
  <c r="G88" i="7"/>
  <c r="H88" i="7"/>
  <c r="I88" i="7"/>
  <c r="J88" i="7"/>
  <c r="K88" i="7"/>
  <c r="L88" i="7"/>
  <c r="M88" i="7"/>
  <c r="N88" i="7"/>
  <c r="O88" i="7"/>
  <c r="P88" i="7"/>
  <c r="Q88" i="7"/>
  <c r="R88" i="7"/>
  <c r="S88" i="7"/>
  <c r="T88" i="7"/>
  <c r="U88" i="7"/>
  <c r="V88" i="7"/>
  <c r="W88" i="7"/>
  <c r="D89" i="7"/>
  <c r="E89" i="7"/>
  <c r="F89" i="7"/>
  <c r="G89" i="7"/>
  <c r="H89" i="7"/>
  <c r="I89" i="7"/>
  <c r="J89" i="7"/>
  <c r="K89" i="7"/>
  <c r="L89" i="7"/>
  <c r="M89" i="7"/>
  <c r="N89" i="7"/>
  <c r="O89" i="7"/>
  <c r="P89" i="7"/>
  <c r="Q89" i="7"/>
  <c r="R89" i="7"/>
  <c r="S89" i="7"/>
  <c r="T89" i="7"/>
  <c r="U89" i="7"/>
  <c r="V89" i="7"/>
  <c r="W89" i="7"/>
  <c r="D90" i="7"/>
  <c r="E90" i="7"/>
  <c r="F90" i="7"/>
  <c r="G90" i="7"/>
  <c r="H90" i="7"/>
  <c r="I90" i="7"/>
  <c r="J90" i="7"/>
  <c r="K90" i="7"/>
  <c r="L90" i="7"/>
  <c r="M90" i="7"/>
  <c r="N90" i="7"/>
  <c r="O90" i="7"/>
  <c r="P90" i="7"/>
  <c r="Q90" i="7"/>
  <c r="R90" i="7"/>
  <c r="S90" i="7"/>
  <c r="T90" i="7"/>
  <c r="U90" i="7"/>
  <c r="V90" i="7"/>
  <c r="W90" i="7"/>
  <c r="D91" i="7"/>
  <c r="E91" i="7"/>
  <c r="F91" i="7"/>
  <c r="G91" i="7"/>
  <c r="H91" i="7"/>
  <c r="I91" i="7"/>
  <c r="J91" i="7"/>
  <c r="K91" i="7"/>
  <c r="L91" i="7"/>
  <c r="M91" i="7"/>
  <c r="N91" i="7"/>
  <c r="O91" i="7"/>
  <c r="P91" i="7"/>
  <c r="Q91" i="7"/>
  <c r="R91" i="7"/>
  <c r="S91" i="7"/>
  <c r="T91" i="7"/>
  <c r="U91" i="7"/>
  <c r="V91" i="7"/>
  <c r="W91" i="7"/>
  <c r="D92" i="7"/>
  <c r="E92" i="7"/>
  <c r="F92" i="7"/>
  <c r="G92" i="7"/>
  <c r="H92" i="7"/>
  <c r="I92" i="7"/>
  <c r="J92" i="7"/>
  <c r="K92" i="7"/>
  <c r="L92" i="7"/>
  <c r="M92" i="7"/>
  <c r="N92" i="7"/>
  <c r="O92" i="7"/>
  <c r="P92" i="7"/>
  <c r="Q92" i="7"/>
  <c r="R92" i="7"/>
  <c r="S92" i="7"/>
  <c r="T92" i="7"/>
  <c r="U92" i="7"/>
  <c r="V92" i="7"/>
  <c r="W92" i="7"/>
  <c r="D93" i="7"/>
  <c r="E93" i="7"/>
  <c r="F93" i="7"/>
  <c r="G93" i="7"/>
  <c r="H93" i="7"/>
  <c r="I93" i="7"/>
  <c r="J93" i="7"/>
  <c r="K93" i="7"/>
  <c r="L93" i="7"/>
  <c r="M93" i="7"/>
  <c r="N93" i="7"/>
  <c r="O93" i="7"/>
  <c r="P93" i="7"/>
  <c r="Q93" i="7"/>
  <c r="R93" i="7"/>
  <c r="S93" i="7"/>
  <c r="T93" i="7"/>
  <c r="U93" i="7"/>
  <c r="V93" i="7"/>
  <c r="W93" i="7"/>
  <c r="D94" i="7"/>
  <c r="E94" i="7"/>
  <c r="F94" i="7"/>
  <c r="G94" i="7"/>
  <c r="H94" i="7"/>
  <c r="I94" i="7"/>
  <c r="J94" i="7"/>
  <c r="K94" i="7"/>
  <c r="L94" i="7"/>
  <c r="M94" i="7"/>
  <c r="N94" i="7"/>
  <c r="O94" i="7"/>
  <c r="P94" i="7"/>
  <c r="Q94" i="7"/>
  <c r="R94" i="7"/>
  <c r="S94" i="7"/>
  <c r="T94" i="7"/>
  <c r="U94" i="7"/>
  <c r="V94" i="7"/>
  <c r="W94" i="7"/>
  <c r="D95" i="7"/>
  <c r="E95" i="7"/>
  <c r="F95" i="7"/>
  <c r="G95" i="7"/>
  <c r="H95" i="7"/>
  <c r="I95" i="7"/>
  <c r="J95" i="7"/>
  <c r="K95" i="7"/>
  <c r="L95" i="7"/>
  <c r="M95" i="7"/>
  <c r="N95" i="7"/>
  <c r="O95" i="7"/>
  <c r="P95" i="7"/>
  <c r="Q95" i="7"/>
  <c r="R95" i="7"/>
  <c r="S95" i="7"/>
  <c r="T95" i="7"/>
  <c r="U95" i="7"/>
  <c r="V95" i="7"/>
  <c r="W95" i="7"/>
  <c r="D96" i="7"/>
  <c r="E96" i="7"/>
  <c r="F96" i="7"/>
  <c r="G96" i="7"/>
  <c r="H96" i="7"/>
  <c r="I96" i="7"/>
  <c r="J96" i="7"/>
  <c r="K96" i="7"/>
  <c r="L96" i="7"/>
  <c r="M96" i="7"/>
  <c r="N96" i="7"/>
  <c r="O96" i="7"/>
  <c r="P96" i="7"/>
  <c r="Q96" i="7"/>
  <c r="R96" i="7"/>
  <c r="S96" i="7"/>
  <c r="T96" i="7"/>
  <c r="U96" i="7"/>
  <c r="V96" i="7"/>
  <c r="W96" i="7"/>
  <c r="D97" i="7"/>
  <c r="E97" i="7"/>
  <c r="F97" i="7"/>
  <c r="G97" i="7"/>
  <c r="H97" i="7"/>
  <c r="I97" i="7"/>
  <c r="J97" i="7"/>
  <c r="K97" i="7"/>
  <c r="L97" i="7"/>
  <c r="M97" i="7"/>
  <c r="N97" i="7"/>
  <c r="O97" i="7"/>
  <c r="P97" i="7"/>
  <c r="Q97" i="7"/>
  <c r="R97" i="7"/>
  <c r="S97" i="7"/>
  <c r="T97" i="7"/>
  <c r="U97" i="7"/>
  <c r="V97" i="7"/>
  <c r="W97" i="7"/>
  <c r="E86" i="7"/>
  <c r="F86" i="7"/>
  <c r="G86" i="7"/>
  <c r="H86" i="7"/>
  <c r="I86" i="7"/>
  <c r="J86" i="7"/>
  <c r="K86" i="7"/>
  <c r="L86" i="7"/>
  <c r="M86" i="7"/>
  <c r="N86" i="7"/>
  <c r="O86" i="7"/>
  <c r="P86" i="7"/>
  <c r="Q86" i="7"/>
  <c r="R86" i="7"/>
  <c r="S86" i="7"/>
  <c r="T86" i="7"/>
  <c r="U86" i="7"/>
  <c r="V86" i="7"/>
  <c r="W86" i="7"/>
  <c r="D86" i="7"/>
  <c r="D75" i="7"/>
  <c r="E75" i="7"/>
  <c r="F75" i="7"/>
  <c r="G75" i="7"/>
  <c r="H75" i="7"/>
  <c r="I75" i="7"/>
  <c r="J75" i="7"/>
  <c r="K75" i="7"/>
  <c r="L75" i="7"/>
  <c r="M75" i="7"/>
  <c r="N75" i="7"/>
  <c r="O75" i="7"/>
  <c r="P75" i="7"/>
  <c r="Q75" i="7"/>
  <c r="R75" i="7"/>
  <c r="S75" i="7"/>
  <c r="T75" i="7"/>
  <c r="U75" i="7"/>
  <c r="V75" i="7"/>
  <c r="W75" i="7"/>
  <c r="D76" i="7"/>
  <c r="E76" i="7"/>
  <c r="F76" i="7"/>
  <c r="G76" i="7"/>
  <c r="H76" i="7"/>
  <c r="I76" i="7"/>
  <c r="J76" i="7"/>
  <c r="K76" i="7"/>
  <c r="L76" i="7"/>
  <c r="M76" i="7"/>
  <c r="N76" i="7"/>
  <c r="O76" i="7"/>
  <c r="P76" i="7"/>
  <c r="Q76" i="7"/>
  <c r="R76" i="7"/>
  <c r="S76" i="7"/>
  <c r="T76" i="7"/>
  <c r="U76" i="7"/>
  <c r="V76" i="7"/>
  <c r="W76" i="7"/>
  <c r="D77" i="7"/>
  <c r="E77" i="7"/>
  <c r="F77" i="7"/>
  <c r="G77" i="7"/>
  <c r="H77" i="7"/>
  <c r="I77" i="7"/>
  <c r="J77" i="7"/>
  <c r="K77" i="7"/>
  <c r="L77" i="7"/>
  <c r="M77" i="7"/>
  <c r="N77" i="7"/>
  <c r="O77" i="7"/>
  <c r="P77" i="7"/>
  <c r="Q77" i="7"/>
  <c r="R77" i="7"/>
  <c r="S77" i="7"/>
  <c r="T77" i="7"/>
  <c r="U77" i="7"/>
  <c r="V77" i="7"/>
  <c r="W77" i="7"/>
  <c r="D78" i="7"/>
  <c r="E78" i="7"/>
  <c r="F78" i="7"/>
  <c r="G78" i="7"/>
  <c r="H78" i="7"/>
  <c r="I78" i="7"/>
  <c r="J78" i="7"/>
  <c r="K78" i="7"/>
  <c r="L78" i="7"/>
  <c r="M78" i="7"/>
  <c r="N78" i="7"/>
  <c r="O78" i="7"/>
  <c r="P78" i="7"/>
  <c r="Q78" i="7"/>
  <c r="R78" i="7"/>
  <c r="S78" i="7"/>
  <c r="T78" i="7"/>
  <c r="U78" i="7"/>
  <c r="V78" i="7"/>
  <c r="W78" i="7"/>
  <c r="D79" i="7"/>
  <c r="E79" i="7"/>
  <c r="F79" i="7"/>
  <c r="G79" i="7"/>
  <c r="H79" i="7"/>
  <c r="I79" i="7"/>
  <c r="J79" i="7"/>
  <c r="K79" i="7"/>
  <c r="L79" i="7"/>
  <c r="M79" i="7"/>
  <c r="N79" i="7"/>
  <c r="O79" i="7"/>
  <c r="P79" i="7"/>
  <c r="Q79" i="7"/>
  <c r="R79" i="7"/>
  <c r="S79" i="7"/>
  <c r="T79" i="7"/>
  <c r="U79" i="7"/>
  <c r="V79" i="7"/>
  <c r="W79" i="7"/>
  <c r="D80" i="7"/>
  <c r="E80" i="7"/>
  <c r="F80" i="7"/>
  <c r="G80" i="7"/>
  <c r="H80" i="7"/>
  <c r="I80" i="7"/>
  <c r="J80" i="7"/>
  <c r="K80" i="7"/>
  <c r="L80" i="7"/>
  <c r="M80" i="7"/>
  <c r="N80" i="7"/>
  <c r="O80" i="7"/>
  <c r="P80" i="7"/>
  <c r="Q80" i="7"/>
  <c r="R80" i="7"/>
  <c r="S80" i="7"/>
  <c r="T80" i="7"/>
  <c r="U80" i="7"/>
  <c r="V80" i="7"/>
  <c r="W80" i="7"/>
  <c r="D81" i="7"/>
  <c r="E81" i="7"/>
  <c r="F81" i="7"/>
  <c r="G81" i="7"/>
  <c r="H81" i="7"/>
  <c r="I81" i="7"/>
  <c r="J81" i="7"/>
  <c r="K81" i="7"/>
  <c r="L81" i="7"/>
  <c r="M81" i="7"/>
  <c r="N81" i="7"/>
  <c r="O81" i="7"/>
  <c r="P81" i="7"/>
  <c r="Q81" i="7"/>
  <c r="R81" i="7"/>
  <c r="S81" i="7"/>
  <c r="T81" i="7"/>
  <c r="U81" i="7"/>
  <c r="V81" i="7"/>
  <c r="W81" i="7"/>
  <c r="D82" i="7"/>
  <c r="E82" i="7"/>
  <c r="F82" i="7"/>
  <c r="G82" i="7"/>
  <c r="H82" i="7"/>
  <c r="I82" i="7"/>
  <c r="J82" i="7"/>
  <c r="K82" i="7"/>
  <c r="L82" i="7"/>
  <c r="M82" i="7"/>
  <c r="N82" i="7"/>
  <c r="O82" i="7"/>
  <c r="P82" i="7"/>
  <c r="Q82" i="7"/>
  <c r="R82" i="7"/>
  <c r="S82" i="7"/>
  <c r="T82" i="7"/>
  <c r="U82" i="7"/>
  <c r="V82" i="7"/>
  <c r="W82" i="7"/>
  <c r="D83" i="7"/>
  <c r="E83" i="7"/>
  <c r="F83" i="7"/>
  <c r="G83" i="7"/>
  <c r="H83" i="7"/>
  <c r="I83" i="7"/>
  <c r="J83" i="7"/>
  <c r="K83" i="7"/>
  <c r="L83" i="7"/>
  <c r="M83" i="7"/>
  <c r="N83" i="7"/>
  <c r="O83" i="7"/>
  <c r="P83" i="7"/>
  <c r="Q83" i="7"/>
  <c r="R83" i="7"/>
  <c r="S83" i="7"/>
  <c r="T83" i="7"/>
  <c r="U83" i="7"/>
  <c r="V83" i="7"/>
  <c r="W83" i="7"/>
  <c r="D84" i="7"/>
  <c r="E84" i="7"/>
  <c r="F84" i="7"/>
  <c r="G84" i="7"/>
  <c r="H84" i="7"/>
  <c r="I84" i="7"/>
  <c r="J84" i="7"/>
  <c r="K84" i="7"/>
  <c r="L84" i="7"/>
  <c r="M84" i="7"/>
  <c r="N84" i="7"/>
  <c r="O84" i="7"/>
  <c r="P84" i="7"/>
  <c r="Q84" i="7"/>
  <c r="R84" i="7"/>
  <c r="S84" i="7"/>
  <c r="T84" i="7"/>
  <c r="U84" i="7"/>
  <c r="V84" i="7"/>
  <c r="W84" i="7"/>
  <c r="D85" i="7"/>
  <c r="E85" i="7"/>
  <c r="F85" i="7"/>
  <c r="G85" i="7"/>
  <c r="H85" i="7"/>
  <c r="I85" i="7"/>
  <c r="J85" i="7"/>
  <c r="K85" i="7"/>
  <c r="L85" i="7"/>
  <c r="M85" i="7"/>
  <c r="N85" i="7"/>
  <c r="O85" i="7"/>
  <c r="P85" i="7"/>
  <c r="Q85" i="7"/>
  <c r="R85" i="7"/>
  <c r="S85" i="7"/>
  <c r="T85" i="7"/>
  <c r="U85" i="7"/>
  <c r="V85" i="7"/>
  <c r="W85" i="7"/>
  <c r="E74" i="7"/>
  <c r="F74" i="7"/>
  <c r="G74" i="7"/>
  <c r="H74" i="7"/>
  <c r="I74" i="7"/>
  <c r="J74" i="7"/>
  <c r="K74" i="7"/>
  <c r="L74" i="7"/>
  <c r="M74" i="7"/>
  <c r="N74" i="7"/>
  <c r="O74" i="7"/>
  <c r="P74" i="7"/>
  <c r="Q74" i="7"/>
  <c r="R74" i="7"/>
  <c r="S74" i="7"/>
  <c r="T74" i="7"/>
  <c r="U74" i="7"/>
  <c r="V74" i="7"/>
  <c r="W74" i="7"/>
  <c r="D74" i="7"/>
  <c r="D63" i="7"/>
  <c r="E63" i="7"/>
  <c r="F63" i="7"/>
  <c r="G63" i="7"/>
  <c r="H63" i="7"/>
  <c r="I63" i="7"/>
  <c r="J63" i="7"/>
  <c r="K63" i="7"/>
  <c r="L63" i="7"/>
  <c r="M63" i="7"/>
  <c r="N63" i="7"/>
  <c r="O63" i="7"/>
  <c r="P63" i="7"/>
  <c r="Q63" i="7"/>
  <c r="R63" i="7"/>
  <c r="S63" i="7"/>
  <c r="T63" i="7"/>
  <c r="U63" i="7"/>
  <c r="V63" i="7"/>
  <c r="W63" i="7"/>
  <c r="D64" i="7"/>
  <c r="E64" i="7"/>
  <c r="F64" i="7"/>
  <c r="G64" i="7"/>
  <c r="H64" i="7"/>
  <c r="I64" i="7"/>
  <c r="J64" i="7"/>
  <c r="K64" i="7"/>
  <c r="L64" i="7"/>
  <c r="M64" i="7"/>
  <c r="N64" i="7"/>
  <c r="O64" i="7"/>
  <c r="P64" i="7"/>
  <c r="Q64" i="7"/>
  <c r="R64" i="7"/>
  <c r="S64" i="7"/>
  <c r="T64" i="7"/>
  <c r="U64" i="7"/>
  <c r="V64" i="7"/>
  <c r="W64" i="7"/>
  <c r="D65" i="7"/>
  <c r="E65" i="7"/>
  <c r="F65" i="7"/>
  <c r="G65" i="7"/>
  <c r="H65" i="7"/>
  <c r="I65" i="7"/>
  <c r="J65" i="7"/>
  <c r="K65" i="7"/>
  <c r="L65" i="7"/>
  <c r="M65" i="7"/>
  <c r="N65" i="7"/>
  <c r="O65" i="7"/>
  <c r="P65" i="7"/>
  <c r="Q65" i="7"/>
  <c r="R65" i="7"/>
  <c r="S65" i="7"/>
  <c r="T65" i="7"/>
  <c r="U65" i="7"/>
  <c r="V65" i="7"/>
  <c r="W65" i="7"/>
  <c r="D66" i="7"/>
  <c r="E66" i="7"/>
  <c r="F66" i="7"/>
  <c r="G66" i="7"/>
  <c r="H66" i="7"/>
  <c r="I66" i="7"/>
  <c r="J66" i="7"/>
  <c r="K66" i="7"/>
  <c r="L66" i="7"/>
  <c r="M66" i="7"/>
  <c r="N66" i="7"/>
  <c r="O66" i="7"/>
  <c r="P66" i="7"/>
  <c r="Q66" i="7"/>
  <c r="R66" i="7"/>
  <c r="S66" i="7"/>
  <c r="T66" i="7"/>
  <c r="U66" i="7"/>
  <c r="V66" i="7"/>
  <c r="W66" i="7"/>
  <c r="D67" i="7"/>
  <c r="E67" i="7"/>
  <c r="F67" i="7"/>
  <c r="G67" i="7"/>
  <c r="H67" i="7"/>
  <c r="I67" i="7"/>
  <c r="J67" i="7"/>
  <c r="K67" i="7"/>
  <c r="L67" i="7"/>
  <c r="M67" i="7"/>
  <c r="N67" i="7"/>
  <c r="O67" i="7"/>
  <c r="P67" i="7"/>
  <c r="Q67" i="7"/>
  <c r="R67" i="7"/>
  <c r="S67" i="7"/>
  <c r="T67" i="7"/>
  <c r="U67" i="7"/>
  <c r="V67" i="7"/>
  <c r="W67" i="7"/>
  <c r="D68" i="7"/>
  <c r="E68" i="7"/>
  <c r="F68" i="7"/>
  <c r="G68" i="7"/>
  <c r="H68" i="7"/>
  <c r="I68" i="7"/>
  <c r="J68" i="7"/>
  <c r="K68" i="7"/>
  <c r="L68" i="7"/>
  <c r="M68" i="7"/>
  <c r="N68" i="7"/>
  <c r="O68" i="7"/>
  <c r="P68" i="7"/>
  <c r="Q68" i="7"/>
  <c r="R68" i="7"/>
  <c r="S68" i="7"/>
  <c r="T68" i="7"/>
  <c r="U68" i="7"/>
  <c r="V68" i="7"/>
  <c r="W68" i="7"/>
  <c r="D69" i="7"/>
  <c r="E69" i="7"/>
  <c r="F69" i="7"/>
  <c r="G69" i="7"/>
  <c r="H69" i="7"/>
  <c r="I69" i="7"/>
  <c r="J69" i="7"/>
  <c r="K69" i="7"/>
  <c r="L69" i="7"/>
  <c r="M69" i="7"/>
  <c r="N69" i="7"/>
  <c r="O69" i="7"/>
  <c r="P69" i="7"/>
  <c r="Q69" i="7"/>
  <c r="R69" i="7"/>
  <c r="S69" i="7"/>
  <c r="T69" i="7"/>
  <c r="U69" i="7"/>
  <c r="V69" i="7"/>
  <c r="W69" i="7"/>
  <c r="D70" i="7"/>
  <c r="E70" i="7"/>
  <c r="F70" i="7"/>
  <c r="G70" i="7"/>
  <c r="H70" i="7"/>
  <c r="I70" i="7"/>
  <c r="J70" i="7"/>
  <c r="K70" i="7"/>
  <c r="L70" i="7"/>
  <c r="M70" i="7"/>
  <c r="N70" i="7"/>
  <c r="O70" i="7"/>
  <c r="P70" i="7"/>
  <c r="Q70" i="7"/>
  <c r="R70" i="7"/>
  <c r="S70" i="7"/>
  <c r="T70" i="7"/>
  <c r="U70" i="7"/>
  <c r="V70" i="7"/>
  <c r="W70" i="7"/>
  <c r="D71" i="7"/>
  <c r="E71" i="7"/>
  <c r="F71" i="7"/>
  <c r="G71" i="7"/>
  <c r="H71" i="7"/>
  <c r="I71" i="7"/>
  <c r="J71" i="7"/>
  <c r="K71" i="7"/>
  <c r="L71" i="7"/>
  <c r="M71" i="7"/>
  <c r="N71" i="7"/>
  <c r="O71" i="7"/>
  <c r="P71" i="7"/>
  <c r="Q71" i="7"/>
  <c r="R71" i="7"/>
  <c r="S71" i="7"/>
  <c r="T71" i="7"/>
  <c r="U71" i="7"/>
  <c r="V71" i="7"/>
  <c r="W71" i="7"/>
  <c r="D72" i="7"/>
  <c r="E72" i="7"/>
  <c r="F72" i="7"/>
  <c r="G72" i="7"/>
  <c r="H72" i="7"/>
  <c r="I72" i="7"/>
  <c r="J72" i="7"/>
  <c r="K72" i="7"/>
  <c r="L72" i="7"/>
  <c r="M72" i="7"/>
  <c r="N72" i="7"/>
  <c r="O72" i="7"/>
  <c r="P72" i="7"/>
  <c r="Q72" i="7"/>
  <c r="R72" i="7"/>
  <c r="S72" i="7"/>
  <c r="T72" i="7"/>
  <c r="U72" i="7"/>
  <c r="V72" i="7"/>
  <c r="W72" i="7"/>
  <c r="D73" i="7"/>
  <c r="E73" i="7"/>
  <c r="F73" i="7"/>
  <c r="G73" i="7"/>
  <c r="H73" i="7"/>
  <c r="I73" i="7"/>
  <c r="J73" i="7"/>
  <c r="K73" i="7"/>
  <c r="L73" i="7"/>
  <c r="M73" i="7"/>
  <c r="N73" i="7"/>
  <c r="O73" i="7"/>
  <c r="P73" i="7"/>
  <c r="Q73" i="7"/>
  <c r="R73" i="7"/>
  <c r="S73" i="7"/>
  <c r="T73" i="7"/>
  <c r="U73" i="7"/>
  <c r="V73" i="7"/>
  <c r="W73" i="7"/>
  <c r="E62" i="7"/>
  <c r="F62" i="7"/>
  <c r="G62" i="7"/>
  <c r="H62" i="7"/>
  <c r="I62" i="7"/>
  <c r="J62" i="7"/>
  <c r="K62" i="7"/>
  <c r="L62" i="7"/>
  <c r="M62" i="7"/>
  <c r="N62" i="7"/>
  <c r="O62" i="7"/>
  <c r="P62" i="7"/>
  <c r="Q62" i="7"/>
  <c r="R62" i="7"/>
  <c r="S62" i="7"/>
  <c r="T62" i="7"/>
  <c r="U62" i="7"/>
  <c r="V62" i="7"/>
  <c r="W62" i="7"/>
  <c r="D62" i="7"/>
  <c r="D51" i="7"/>
  <c r="E51" i="7"/>
  <c r="F51" i="7"/>
  <c r="G51" i="7"/>
  <c r="H51" i="7"/>
  <c r="I51" i="7"/>
  <c r="J51" i="7"/>
  <c r="K51" i="7"/>
  <c r="L51" i="7"/>
  <c r="M51" i="7"/>
  <c r="N51" i="7"/>
  <c r="O51" i="7"/>
  <c r="P51" i="7"/>
  <c r="Q51" i="7"/>
  <c r="R51" i="7"/>
  <c r="S51" i="7"/>
  <c r="T51" i="7"/>
  <c r="U51" i="7"/>
  <c r="V51" i="7"/>
  <c r="W51" i="7"/>
  <c r="D52" i="7"/>
  <c r="E52" i="7"/>
  <c r="F52" i="7"/>
  <c r="G52" i="7"/>
  <c r="H52" i="7"/>
  <c r="I52" i="7"/>
  <c r="J52" i="7"/>
  <c r="K52" i="7"/>
  <c r="L52" i="7"/>
  <c r="M52" i="7"/>
  <c r="N52" i="7"/>
  <c r="O52" i="7"/>
  <c r="P52" i="7"/>
  <c r="Q52" i="7"/>
  <c r="R52" i="7"/>
  <c r="S52" i="7"/>
  <c r="T52" i="7"/>
  <c r="U52" i="7"/>
  <c r="V52" i="7"/>
  <c r="W52" i="7"/>
  <c r="D53" i="7"/>
  <c r="E53" i="7"/>
  <c r="F53" i="7"/>
  <c r="G53" i="7"/>
  <c r="H53" i="7"/>
  <c r="I53" i="7"/>
  <c r="J53" i="7"/>
  <c r="K53" i="7"/>
  <c r="L53" i="7"/>
  <c r="M53" i="7"/>
  <c r="N53" i="7"/>
  <c r="O53" i="7"/>
  <c r="P53" i="7"/>
  <c r="Q53" i="7"/>
  <c r="R53" i="7"/>
  <c r="S53" i="7"/>
  <c r="T53" i="7"/>
  <c r="U53" i="7"/>
  <c r="V53" i="7"/>
  <c r="W53" i="7"/>
  <c r="D54" i="7"/>
  <c r="E54" i="7"/>
  <c r="F54" i="7"/>
  <c r="G54" i="7"/>
  <c r="H54" i="7"/>
  <c r="I54" i="7"/>
  <c r="J54" i="7"/>
  <c r="K54" i="7"/>
  <c r="L54" i="7"/>
  <c r="M54" i="7"/>
  <c r="N54" i="7"/>
  <c r="O54" i="7"/>
  <c r="P54" i="7"/>
  <c r="Q54" i="7"/>
  <c r="R54" i="7"/>
  <c r="S54" i="7"/>
  <c r="T54" i="7"/>
  <c r="U54" i="7"/>
  <c r="V54" i="7"/>
  <c r="W54" i="7"/>
  <c r="D55" i="7"/>
  <c r="E55" i="7"/>
  <c r="F55" i="7"/>
  <c r="G55" i="7"/>
  <c r="H55" i="7"/>
  <c r="I55" i="7"/>
  <c r="J55" i="7"/>
  <c r="K55" i="7"/>
  <c r="L55" i="7"/>
  <c r="M55" i="7"/>
  <c r="N55" i="7"/>
  <c r="O55" i="7"/>
  <c r="P55" i="7"/>
  <c r="Q55" i="7"/>
  <c r="R55" i="7"/>
  <c r="S55" i="7"/>
  <c r="T55" i="7"/>
  <c r="U55" i="7"/>
  <c r="V55" i="7"/>
  <c r="W55" i="7"/>
  <c r="D56" i="7"/>
  <c r="E56" i="7"/>
  <c r="F56" i="7"/>
  <c r="G56" i="7"/>
  <c r="H56" i="7"/>
  <c r="I56" i="7"/>
  <c r="J56" i="7"/>
  <c r="K56" i="7"/>
  <c r="L56" i="7"/>
  <c r="M56" i="7"/>
  <c r="N56" i="7"/>
  <c r="O56" i="7"/>
  <c r="P56" i="7"/>
  <c r="Q56" i="7"/>
  <c r="R56" i="7"/>
  <c r="S56" i="7"/>
  <c r="T56" i="7"/>
  <c r="U56" i="7"/>
  <c r="V56" i="7"/>
  <c r="W56" i="7"/>
  <c r="D57" i="7"/>
  <c r="E57" i="7"/>
  <c r="F57" i="7"/>
  <c r="G57" i="7"/>
  <c r="H57" i="7"/>
  <c r="I57" i="7"/>
  <c r="J57" i="7"/>
  <c r="K57" i="7"/>
  <c r="L57" i="7"/>
  <c r="M57" i="7"/>
  <c r="N57" i="7"/>
  <c r="O57" i="7"/>
  <c r="P57" i="7"/>
  <c r="Q57" i="7"/>
  <c r="R57" i="7"/>
  <c r="S57" i="7"/>
  <c r="T57" i="7"/>
  <c r="U57" i="7"/>
  <c r="V57" i="7"/>
  <c r="W57" i="7"/>
  <c r="D58" i="7"/>
  <c r="E58" i="7"/>
  <c r="F58" i="7"/>
  <c r="G58" i="7"/>
  <c r="H58" i="7"/>
  <c r="I58" i="7"/>
  <c r="J58" i="7"/>
  <c r="K58" i="7"/>
  <c r="L58" i="7"/>
  <c r="M58" i="7"/>
  <c r="N58" i="7"/>
  <c r="O58" i="7"/>
  <c r="P58" i="7"/>
  <c r="Q58" i="7"/>
  <c r="R58" i="7"/>
  <c r="S58" i="7"/>
  <c r="T58" i="7"/>
  <c r="U58" i="7"/>
  <c r="V58" i="7"/>
  <c r="W58" i="7"/>
  <c r="D59" i="7"/>
  <c r="E59" i="7"/>
  <c r="F59" i="7"/>
  <c r="G59" i="7"/>
  <c r="H59" i="7"/>
  <c r="I59" i="7"/>
  <c r="J59" i="7"/>
  <c r="K59" i="7"/>
  <c r="L59" i="7"/>
  <c r="M59" i="7"/>
  <c r="N59" i="7"/>
  <c r="O59" i="7"/>
  <c r="P59" i="7"/>
  <c r="Q59" i="7"/>
  <c r="R59" i="7"/>
  <c r="S59" i="7"/>
  <c r="T59" i="7"/>
  <c r="U59" i="7"/>
  <c r="V59" i="7"/>
  <c r="W59" i="7"/>
  <c r="D60" i="7"/>
  <c r="E60" i="7"/>
  <c r="F60" i="7"/>
  <c r="G60" i="7"/>
  <c r="H60" i="7"/>
  <c r="I60" i="7"/>
  <c r="J60" i="7"/>
  <c r="K60" i="7"/>
  <c r="L60" i="7"/>
  <c r="M60" i="7"/>
  <c r="N60" i="7"/>
  <c r="O60" i="7"/>
  <c r="P60" i="7"/>
  <c r="Q60" i="7"/>
  <c r="R60" i="7"/>
  <c r="S60" i="7"/>
  <c r="T60" i="7"/>
  <c r="U60" i="7"/>
  <c r="V60" i="7"/>
  <c r="W60" i="7"/>
  <c r="D61" i="7"/>
  <c r="E61" i="7"/>
  <c r="F61" i="7"/>
  <c r="G61" i="7"/>
  <c r="H61" i="7"/>
  <c r="I61" i="7"/>
  <c r="J61" i="7"/>
  <c r="K61" i="7"/>
  <c r="L61" i="7"/>
  <c r="M61" i="7"/>
  <c r="N61" i="7"/>
  <c r="O61" i="7"/>
  <c r="P61" i="7"/>
  <c r="Q61" i="7"/>
  <c r="R61" i="7"/>
  <c r="S61" i="7"/>
  <c r="T61" i="7"/>
  <c r="U61" i="7"/>
  <c r="V61" i="7"/>
  <c r="W61" i="7"/>
  <c r="E50" i="7"/>
  <c r="F50" i="7"/>
  <c r="G50" i="7"/>
  <c r="H50" i="7"/>
  <c r="I50" i="7"/>
  <c r="J50" i="7"/>
  <c r="K50" i="7"/>
  <c r="L50" i="7"/>
  <c r="M50" i="7"/>
  <c r="N50" i="7"/>
  <c r="O50" i="7"/>
  <c r="P50" i="7"/>
  <c r="Q50" i="7"/>
  <c r="R50" i="7"/>
  <c r="S50" i="7"/>
  <c r="T50" i="7"/>
  <c r="U50" i="7"/>
  <c r="V50" i="7"/>
  <c r="W50" i="7"/>
  <c r="D50" i="7"/>
  <c r="D39" i="7"/>
  <c r="E39" i="7"/>
  <c r="F39" i="7"/>
  <c r="G39" i="7"/>
  <c r="H39" i="7"/>
  <c r="I39" i="7"/>
  <c r="J39" i="7"/>
  <c r="K39" i="7"/>
  <c r="L39" i="7"/>
  <c r="M39" i="7"/>
  <c r="N39" i="7"/>
  <c r="O39" i="7"/>
  <c r="P39" i="7"/>
  <c r="Q39" i="7"/>
  <c r="R39" i="7"/>
  <c r="S39" i="7"/>
  <c r="T39" i="7"/>
  <c r="U39" i="7"/>
  <c r="V39" i="7"/>
  <c r="W39" i="7"/>
  <c r="D40" i="7"/>
  <c r="E40" i="7"/>
  <c r="F40" i="7"/>
  <c r="G40" i="7"/>
  <c r="H40" i="7"/>
  <c r="I40" i="7"/>
  <c r="J40" i="7"/>
  <c r="K40" i="7"/>
  <c r="L40" i="7"/>
  <c r="M40" i="7"/>
  <c r="N40" i="7"/>
  <c r="O40" i="7"/>
  <c r="P40" i="7"/>
  <c r="Q40" i="7"/>
  <c r="R40" i="7"/>
  <c r="S40" i="7"/>
  <c r="T40" i="7"/>
  <c r="U40" i="7"/>
  <c r="V40" i="7"/>
  <c r="W40" i="7"/>
  <c r="D41" i="7"/>
  <c r="E41" i="7"/>
  <c r="F41" i="7"/>
  <c r="G41" i="7"/>
  <c r="H41" i="7"/>
  <c r="I41" i="7"/>
  <c r="J41" i="7"/>
  <c r="K41" i="7"/>
  <c r="L41" i="7"/>
  <c r="M41" i="7"/>
  <c r="N41" i="7"/>
  <c r="O41" i="7"/>
  <c r="P41" i="7"/>
  <c r="Q41" i="7"/>
  <c r="R41" i="7"/>
  <c r="S41" i="7"/>
  <c r="T41" i="7"/>
  <c r="U41" i="7"/>
  <c r="V41" i="7"/>
  <c r="W41" i="7"/>
  <c r="D42" i="7"/>
  <c r="E42" i="7"/>
  <c r="F42" i="7"/>
  <c r="G42" i="7"/>
  <c r="H42" i="7"/>
  <c r="I42" i="7"/>
  <c r="J42" i="7"/>
  <c r="K42" i="7"/>
  <c r="L42" i="7"/>
  <c r="M42" i="7"/>
  <c r="N42" i="7"/>
  <c r="O42" i="7"/>
  <c r="P42" i="7"/>
  <c r="Q42" i="7"/>
  <c r="R42" i="7"/>
  <c r="S42" i="7"/>
  <c r="T42" i="7"/>
  <c r="U42" i="7"/>
  <c r="V42" i="7"/>
  <c r="W42" i="7"/>
  <c r="D43" i="7"/>
  <c r="E43" i="7"/>
  <c r="F43" i="7"/>
  <c r="G43" i="7"/>
  <c r="H43" i="7"/>
  <c r="I43" i="7"/>
  <c r="J43" i="7"/>
  <c r="K43" i="7"/>
  <c r="L43" i="7"/>
  <c r="M43" i="7"/>
  <c r="N43" i="7"/>
  <c r="O43" i="7"/>
  <c r="P43" i="7"/>
  <c r="Q43" i="7"/>
  <c r="R43" i="7"/>
  <c r="S43" i="7"/>
  <c r="T43" i="7"/>
  <c r="U43" i="7"/>
  <c r="V43" i="7"/>
  <c r="W43" i="7"/>
  <c r="D44" i="7"/>
  <c r="E44" i="7"/>
  <c r="F44" i="7"/>
  <c r="G44" i="7"/>
  <c r="H44" i="7"/>
  <c r="I44" i="7"/>
  <c r="J44" i="7"/>
  <c r="K44" i="7"/>
  <c r="L44" i="7"/>
  <c r="M44" i="7"/>
  <c r="N44" i="7"/>
  <c r="O44" i="7"/>
  <c r="P44" i="7"/>
  <c r="Q44" i="7"/>
  <c r="R44" i="7"/>
  <c r="S44" i="7"/>
  <c r="T44" i="7"/>
  <c r="U44" i="7"/>
  <c r="V44" i="7"/>
  <c r="W44" i="7"/>
  <c r="D45" i="7"/>
  <c r="E45" i="7"/>
  <c r="F45" i="7"/>
  <c r="G45" i="7"/>
  <c r="H45" i="7"/>
  <c r="I45" i="7"/>
  <c r="J45" i="7"/>
  <c r="K45" i="7"/>
  <c r="L45" i="7"/>
  <c r="M45" i="7"/>
  <c r="N45" i="7"/>
  <c r="O45" i="7"/>
  <c r="P45" i="7"/>
  <c r="Q45" i="7"/>
  <c r="R45" i="7"/>
  <c r="S45" i="7"/>
  <c r="T45" i="7"/>
  <c r="U45" i="7"/>
  <c r="V45" i="7"/>
  <c r="W45" i="7"/>
  <c r="D46" i="7"/>
  <c r="E46" i="7"/>
  <c r="F46" i="7"/>
  <c r="G46" i="7"/>
  <c r="H46" i="7"/>
  <c r="I46" i="7"/>
  <c r="J46" i="7"/>
  <c r="K46" i="7"/>
  <c r="L46" i="7"/>
  <c r="M46" i="7"/>
  <c r="N46" i="7"/>
  <c r="O46" i="7"/>
  <c r="P46" i="7"/>
  <c r="Q46" i="7"/>
  <c r="R46" i="7"/>
  <c r="S46" i="7"/>
  <c r="T46" i="7"/>
  <c r="U46" i="7"/>
  <c r="V46" i="7"/>
  <c r="W46" i="7"/>
  <c r="D47" i="7"/>
  <c r="E47" i="7"/>
  <c r="F47" i="7"/>
  <c r="G47" i="7"/>
  <c r="H47" i="7"/>
  <c r="I47" i="7"/>
  <c r="J47" i="7"/>
  <c r="K47" i="7"/>
  <c r="L47" i="7"/>
  <c r="M47" i="7"/>
  <c r="N47" i="7"/>
  <c r="O47" i="7"/>
  <c r="P47" i="7"/>
  <c r="Q47" i="7"/>
  <c r="R47" i="7"/>
  <c r="S47" i="7"/>
  <c r="T47" i="7"/>
  <c r="U47" i="7"/>
  <c r="V47" i="7"/>
  <c r="W47" i="7"/>
  <c r="D48" i="7"/>
  <c r="E48" i="7"/>
  <c r="F48" i="7"/>
  <c r="G48" i="7"/>
  <c r="H48" i="7"/>
  <c r="I48" i="7"/>
  <c r="J48" i="7"/>
  <c r="K48" i="7"/>
  <c r="L48" i="7"/>
  <c r="M48" i="7"/>
  <c r="N48" i="7"/>
  <c r="O48" i="7"/>
  <c r="P48" i="7"/>
  <c r="Q48" i="7"/>
  <c r="R48" i="7"/>
  <c r="S48" i="7"/>
  <c r="T48" i="7"/>
  <c r="U48" i="7"/>
  <c r="V48" i="7"/>
  <c r="W48" i="7"/>
  <c r="D49" i="7"/>
  <c r="E49" i="7"/>
  <c r="F49" i="7"/>
  <c r="G49" i="7"/>
  <c r="H49" i="7"/>
  <c r="I49" i="7"/>
  <c r="J49" i="7"/>
  <c r="K49" i="7"/>
  <c r="L49" i="7"/>
  <c r="M49" i="7"/>
  <c r="N49" i="7"/>
  <c r="O49" i="7"/>
  <c r="P49" i="7"/>
  <c r="Q49" i="7"/>
  <c r="R49" i="7"/>
  <c r="S49" i="7"/>
  <c r="T49" i="7"/>
  <c r="U49" i="7"/>
  <c r="V49" i="7"/>
  <c r="W49" i="7"/>
  <c r="E38" i="7"/>
  <c r="F38" i="7"/>
  <c r="G38" i="7"/>
  <c r="H38" i="7"/>
  <c r="I38" i="7"/>
  <c r="J38" i="7"/>
  <c r="K38" i="7"/>
  <c r="L38" i="7"/>
  <c r="M38" i="7"/>
  <c r="N38" i="7"/>
  <c r="O38" i="7"/>
  <c r="P38" i="7"/>
  <c r="Q38" i="7"/>
  <c r="R38" i="7"/>
  <c r="S38" i="7"/>
  <c r="T38" i="7"/>
  <c r="U38" i="7"/>
  <c r="V38" i="7"/>
  <c r="W38" i="7"/>
  <c r="D38" i="7"/>
  <c r="D27" i="7"/>
  <c r="E27" i="7"/>
  <c r="F27" i="7"/>
  <c r="G27" i="7"/>
  <c r="H27" i="7"/>
  <c r="I27" i="7"/>
  <c r="J27" i="7"/>
  <c r="K27" i="7"/>
  <c r="L27" i="7"/>
  <c r="M27" i="7"/>
  <c r="N27" i="7"/>
  <c r="O27" i="7"/>
  <c r="P27" i="7"/>
  <c r="Q27" i="7"/>
  <c r="R27" i="7"/>
  <c r="S27" i="7"/>
  <c r="T27" i="7"/>
  <c r="U27" i="7"/>
  <c r="V27" i="7"/>
  <c r="W27" i="7"/>
  <c r="D28" i="7"/>
  <c r="E28" i="7"/>
  <c r="F28" i="7"/>
  <c r="G28" i="7"/>
  <c r="H28" i="7"/>
  <c r="I28" i="7"/>
  <c r="J28" i="7"/>
  <c r="K28" i="7"/>
  <c r="L28" i="7"/>
  <c r="M28" i="7"/>
  <c r="N28" i="7"/>
  <c r="O28" i="7"/>
  <c r="P28" i="7"/>
  <c r="Q28" i="7"/>
  <c r="R28" i="7"/>
  <c r="S28" i="7"/>
  <c r="T28" i="7"/>
  <c r="U28" i="7"/>
  <c r="V28" i="7"/>
  <c r="W28" i="7"/>
  <c r="D29" i="7"/>
  <c r="E29" i="7"/>
  <c r="F29" i="7"/>
  <c r="G29" i="7"/>
  <c r="H29" i="7"/>
  <c r="I29" i="7"/>
  <c r="J29" i="7"/>
  <c r="K29" i="7"/>
  <c r="L29" i="7"/>
  <c r="M29" i="7"/>
  <c r="N29" i="7"/>
  <c r="O29" i="7"/>
  <c r="P29" i="7"/>
  <c r="Q29" i="7"/>
  <c r="R29" i="7"/>
  <c r="S29" i="7"/>
  <c r="T29" i="7"/>
  <c r="U29" i="7"/>
  <c r="V29" i="7"/>
  <c r="W29" i="7"/>
  <c r="D30" i="7"/>
  <c r="E30" i="7"/>
  <c r="F30" i="7"/>
  <c r="G30" i="7"/>
  <c r="H30" i="7"/>
  <c r="I30" i="7"/>
  <c r="J30" i="7"/>
  <c r="K30" i="7"/>
  <c r="L30" i="7"/>
  <c r="M30" i="7"/>
  <c r="N30" i="7"/>
  <c r="O30" i="7"/>
  <c r="P30" i="7"/>
  <c r="Q30" i="7"/>
  <c r="R30" i="7"/>
  <c r="S30" i="7"/>
  <c r="T30" i="7"/>
  <c r="U30" i="7"/>
  <c r="V30" i="7"/>
  <c r="W30" i="7"/>
  <c r="D31" i="7"/>
  <c r="E31" i="7"/>
  <c r="F31" i="7"/>
  <c r="G31" i="7"/>
  <c r="H31" i="7"/>
  <c r="I31" i="7"/>
  <c r="J31" i="7"/>
  <c r="K31" i="7"/>
  <c r="L31" i="7"/>
  <c r="M31" i="7"/>
  <c r="N31" i="7"/>
  <c r="O31" i="7"/>
  <c r="P31" i="7"/>
  <c r="Q31" i="7"/>
  <c r="R31" i="7"/>
  <c r="S31" i="7"/>
  <c r="T31" i="7"/>
  <c r="U31" i="7"/>
  <c r="V31" i="7"/>
  <c r="W31" i="7"/>
  <c r="D32" i="7"/>
  <c r="E32" i="7"/>
  <c r="F32" i="7"/>
  <c r="G32" i="7"/>
  <c r="H32" i="7"/>
  <c r="I32" i="7"/>
  <c r="J32" i="7"/>
  <c r="K32" i="7"/>
  <c r="L32" i="7"/>
  <c r="M32" i="7"/>
  <c r="N32" i="7"/>
  <c r="O32" i="7"/>
  <c r="P32" i="7"/>
  <c r="Q32" i="7"/>
  <c r="R32" i="7"/>
  <c r="S32" i="7"/>
  <c r="T32" i="7"/>
  <c r="U32" i="7"/>
  <c r="V32" i="7"/>
  <c r="W32" i="7"/>
  <c r="D33" i="7"/>
  <c r="E33" i="7"/>
  <c r="F33" i="7"/>
  <c r="G33" i="7"/>
  <c r="H33" i="7"/>
  <c r="I33" i="7"/>
  <c r="J33" i="7"/>
  <c r="K33" i="7"/>
  <c r="L33" i="7"/>
  <c r="M33" i="7"/>
  <c r="N33" i="7"/>
  <c r="O33" i="7"/>
  <c r="P33" i="7"/>
  <c r="Q33" i="7"/>
  <c r="R33" i="7"/>
  <c r="S33" i="7"/>
  <c r="T33" i="7"/>
  <c r="U33" i="7"/>
  <c r="V33" i="7"/>
  <c r="W33" i="7"/>
  <c r="D34" i="7"/>
  <c r="E34" i="7"/>
  <c r="F34" i="7"/>
  <c r="G34" i="7"/>
  <c r="H34" i="7"/>
  <c r="I34" i="7"/>
  <c r="J34" i="7"/>
  <c r="K34" i="7"/>
  <c r="L34" i="7"/>
  <c r="M34" i="7"/>
  <c r="N34" i="7"/>
  <c r="O34" i="7"/>
  <c r="P34" i="7"/>
  <c r="Q34" i="7"/>
  <c r="R34" i="7"/>
  <c r="S34" i="7"/>
  <c r="T34" i="7"/>
  <c r="U34" i="7"/>
  <c r="V34" i="7"/>
  <c r="W34" i="7"/>
  <c r="D35" i="7"/>
  <c r="E35" i="7"/>
  <c r="F35" i="7"/>
  <c r="G35" i="7"/>
  <c r="H35" i="7"/>
  <c r="I35" i="7"/>
  <c r="J35" i="7"/>
  <c r="K35" i="7"/>
  <c r="L35" i="7"/>
  <c r="M35" i="7"/>
  <c r="N35" i="7"/>
  <c r="O35" i="7"/>
  <c r="P35" i="7"/>
  <c r="Q35" i="7"/>
  <c r="R35" i="7"/>
  <c r="S35" i="7"/>
  <c r="T35" i="7"/>
  <c r="U35" i="7"/>
  <c r="V35" i="7"/>
  <c r="W35" i="7"/>
  <c r="D36" i="7"/>
  <c r="E36" i="7"/>
  <c r="F36" i="7"/>
  <c r="G36" i="7"/>
  <c r="H36" i="7"/>
  <c r="I36" i="7"/>
  <c r="J36" i="7"/>
  <c r="K36" i="7"/>
  <c r="L36" i="7"/>
  <c r="M36" i="7"/>
  <c r="N36" i="7"/>
  <c r="O36" i="7"/>
  <c r="P36" i="7"/>
  <c r="Q36" i="7"/>
  <c r="R36" i="7"/>
  <c r="S36" i="7"/>
  <c r="T36" i="7"/>
  <c r="U36" i="7"/>
  <c r="V36" i="7"/>
  <c r="W36" i="7"/>
  <c r="D37" i="7"/>
  <c r="E37" i="7"/>
  <c r="F37" i="7"/>
  <c r="G37" i="7"/>
  <c r="H37" i="7"/>
  <c r="I37" i="7"/>
  <c r="J37" i="7"/>
  <c r="K37" i="7"/>
  <c r="L37" i="7"/>
  <c r="M37" i="7"/>
  <c r="N37" i="7"/>
  <c r="O37" i="7"/>
  <c r="P37" i="7"/>
  <c r="Q37" i="7"/>
  <c r="R37" i="7"/>
  <c r="S37" i="7"/>
  <c r="T37" i="7"/>
  <c r="U37" i="7"/>
  <c r="V37" i="7"/>
  <c r="W37" i="7"/>
  <c r="E26" i="7"/>
  <c r="F26" i="7"/>
  <c r="G26" i="7"/>
  <c r="H26" i="7"/>
  <c r="I26" i="7"/>
  <c r="J26" i="7"/>
  <c r="K26" i="7"/>
  <c r="L26" i="7"/>
  <c r="M26" i="7"/>
  <c r="N26" i="7"/>
  <c r="O26" i="7"/>
  <c r="P26" i="7"/>
  <c r="Q26" i="7"/>
  <c r="R26" i="7"/>
  <c r="S26" i="7"/>
  <c r="T26" i="7"/>
  <c r="U26" i="7"/>
  <c r="V26" i="7"/>
  <c r="W26" i="7"/>
  <c r="D26" i="7"/>
  <c r="D15" i="7"/>
  <c r="E15" i="7"/>
  <c r="F15" i="7"/>
  <c r="G15" i="7"/>
  <c r="H15" i="7"/>
  <c r="I15" i="7"/>
  <c r="J15" i="7"/>
  <c r="K15" i="7"/>
  <c r="L15" i="7"/>
  <c r="M15" i="7"/>
  <c r="N15" i="7"/>
  <c r="O15" i="7"/>
  <c r="P15" i="7"/>
  <c r="Q15" i="7"/>
  <c r="R15" i="7"/>
  <c r="S15" i="7"/>
  <c r="T15" i="7"/>
  <c r="U15" i="7"/>
  <c r="V15" i="7"/>
  <c r="W15" i="7"/>
  <c r="D16" i="7"/>
  <c r="E16" i="7"/>
  <c r="F16" i="7"/>
  <c r="G16" i="7"/>
  <c r="H16" i="7"/>
  <c r="I16" i="7"/>
  <c r="J16" i="7"/>
  <c r="K16" i="7"/>
  <c r="L16" i="7"/>
  <c r="M16" i="7"/>
  <c r="N16" i="7"/>
  <c r="O16" i="7"/>
  <c r="P16" i="7"/>
  <c r="Q16" i="7"/>
  <c r="R16" i="7"/>
  <c r="S16" i="7"/>
  <c r="T16" i="7"/>
  <c r="U16" i="7"/>
  <c r="V16" i="7"/>
  <c r="W16" i="7"/>
  <c r="D17" i="7"/>
  <c r="E17" i="7"/>
  <c r="F17" i="7"/>
  <c r="G17" i="7"/>
  <c r="H17" i="7"/>
  <c r="I17" i="7"/>
  <c r="J17" i="7"/>
  <c r="K17" i="7"/>
  <c r="L17" i="7"/>
  <c r="M17" i="7"/>
  <c r="N17" i="7"/>
  <c r="O17" i="7"/>
  <c r="P17" i="7"/>
  <c r="Q17" i="7"/>
  <c r="R17" i="7"/>
  <c r="S17" i="7"/>
  <c r="T17" i="7"/>
  <c r="U17" i="7"/>
  <c r="V17" i="7"/>
  <c r="W17" i="7"/>
  <c r="D18" i="7"/>
  <c r="E18" i="7"/>
  <c r="F18" i="7"/>
  <c r="G18" i="7"/>
  <c r="H18" i="7"/>
  <c r="I18" i="7"/>
  <c r="J18" i="7"/>
  <c r="K18" i="7"/>
  <c r="L18" i="7"/>
  <c r="M18" i="7"/>
  <c r="N18" i="7"/>
  <c r="O18" i="7"/>
  <c r="P18" i="7"/>
  <c r="Q18" i="7"/>
  <c r="R18" i="7"/>
  <c r="S18" i="7"/>
  <c r="T18" i="7"/>
  <c r="U18" i="7"/>
  <c r="V18" i="7"/>
  <c r="W18" i="7"/>
  <c r="D19" i="7"/>
  <c r="E19" i="7"/>
  <c r="F19" i="7"/>
  <c r="G19" i="7"/>
  <c r="H19" i="7"/>
  <c r="I19" i="7"/>
  <c r="J19" i="7"/>
  <c r="K19" i="7"/>
  <c r="L19" i="7"/>
  <c r="M19" i="7"/>
  <c r="N19" i="7"/>
  <c r="O19" i="7"/>
  <c r="P19" i="7"/>
  <c r="Q19" i="7"/>
  <c r="R19" i="7"/>
  <c r="S19" i="7"/>
  <c r="T19" i="7"/>
  <c r="U19" i="7"/>
  <c r="V19" i="7"/>
  <c r="W19" i="7"/>
  <c r="D20" i="7"/>
  <c r="E20" i="7"/>
  <c r="F20" i="7"/>
  <c r="G20" i="7"/>
  <c r="H20" i="7"/>
  <c r="I20" i="7"/>
  <c r="J20" i="7"/>
  <c r="K20" i="7"/>
  <c r="L20" i="7"/>
  <c r="M20" i="7"/>
  <c r="N20" i="7"/>
  <c r="O20" i="7"/>
  <c r="P20" i="7"/>
  <c r="Q20" i="7"/>
  <c r="R20" i="7"/>
  <c r="S20" i="7"/>
  <c r="T20" i="7"/>
  <c r="U20" i="7"/>
  <c r="V20" i="7"/>
  <c r="W20" i="7"/>
  <c r="D21" i="7"/>
  <c r="E21" i="7"/>
  <c r="F21" i="7"/>
  <c r="G21" i="7"/>
  <c r="H21" i="7"/>
  <c r="I21" i="7"/>
  <c r="J21" i="7"/>
  <c r="K21" i="7"/>
  <c r="L21" i="7"/>
  <c r="M21" i="7"/>
  <c r="N21" i="7"/>
  <c r="O21" i="7"/>
  <c r="P21" i="7"/>
  <c r="Q21" i="7"/>
  <c r="R21" i="7"/>
  <c r="S21" i="7"/>
  <c r="T21" i="7"/>
  <c r="U21" i="7"/>
  <c r="V21" i="7"/>
  <c r="W21" i="7"/>
  <c r="D22" i="7"/>
  <c r="E22" i="7"/>
  <c r="F22" i="7"/>
  <c r="G22" i="7"/>
  <c r="H22" i="7"/>
  <c r="I22" i="7"/>
  <c r="J22" i="7"/>
  <c r="K22" i="7"/>
  <c r="L22" i="7"/>
  <c r="M22" i="7"/>
  <c r="N22" i="7"/>
  <c r="O22" i="7"/>
  <c r="P22" i="7"/>
  <c r="Q22" i="7"/>
  <c r="R22" i="7"/>
  <c r="S22" i="7"/>
  <c r="T22" i="7"/>
  <c r="U22" i="7"/>
  <c r="V22" i="7"/>
  <c r="W22" i="7"/>
  <c r="D23" i="7"/>
  <c r="E23" i="7"/>
  <c r="F23" i="7"/>
  <c r="G23" i="7"/>
  <c r="H23" i="7"/>
  <c r="I23" i="7"/>
  <c r="J23" i="7"/>
  <c r="K23" i="7"/>
  <c r="L23" i="7"/>
  <c r="M23" i="7"/>
  <c r="N23" i="7"/>
  <c r="O23" i="7"/>
  <c r="P23" i="7"/>
  <c r="Q23" i="7"/>
  <c r="R23" i="7"/>
  <c r="S23" i="7"/>
  <c r="T23" i="7"/>
  <c r="U23" i="7"/>
  <c r="V23" i="7"/>
  <c r="W23" i="7"/>
  <c r="D24" i="7"/>
  <c r="E24" i="7"/>
  <c r="F24" i="7"/>
  <c r="G24" i="7"/>
  <c r="H24" i="7"/>
  <c r="I24" i="7"/>
  <c r="J24" i="7"/>
  <c r="K24" i="7"/>
  <c r="L24" i="7"/>
  <c r="M24" i="7"/>
  <c r="N24" i="7"/>
  <c r="O24" i="7"/>
  <c r="P24" i="7"/>
  <c r="Q24" i="7"/>
  <c r="R24" i="7"/>
  <c r="S24" i="7"/>
  <c r="T24" i="7"/>
  <c r="U24" i="7"/>
  <c r="V24" i="7"/>
  <c r="W24" i="7"/>
  <c r="D25" i="7"/>
  <c r="E25" i="7"/>
  <c r="F25" i="7"/>
  <c r="G25" i="7"/>
  <c r="H25" i="7"/>
  <c r="I25" i="7"/>
  <c r="J25" i="7"/>
  <c r="K25" i="7"/>
  <c r="L25" i="7"/>
  <c r="M25" i="7"/>
  <c r="N25" i="7"/>
  <c r="O25" i="7"/>
  <c r="P25" i="7"/>
  <c r="Q25" i="7"/>
  <c r="R25" i="7"/>
  <c r="S25" i="7"/>
  <c r="T25" i="7"/>
  <c r="U25" i="7"/>
  <c r="V25" i="7"/>
  <c r="W25" i="7"/>
  <c r="E14" i="7"/>
  <c r="F14" i="7"/>
  <c r="G14" i="7"/>
  <c r="H14" i="7"/>
  <c r="I14" i="7"/>
  <c r="J14" i="7"/>
  <c r="K14" i="7"/>
  <c r="L14" i="7"/>
  <c r="M14" i="7"/>
  <c r="N14" i="7"/>
  <c r="O14" i="7"/>
  <c r="P14" i="7"/>
  <c r="Q14" i="7"/>
  <c r="R14" i="7"/>
  <c r="S14" i="7"/>
  <c r="T14" i="7"/>
  <c r="U14" i="7"/>
  <c r="V14" i="7"/>
  <c r="W14" i="7"/>
  <c r="D14" i="7"/>
  <c r="D3" i="7"/>
  <c r="E3" i="7"/>
  <c r="F3" i="7"/>
  <c r="G3" i="7"/>
  <c r="H3" i="7"/>
  <c r="I3" i="7"/>
  <c r="J3" i="7"/>
  <c r="K3" i="7"/>
  <c r="L3" i="7"/>
  <c r="M3" i="7"/>
  <c r="N3" i="7"/>
  <c r="O3" i="7"/>
  <c r="P3" i="7"/>
  <c r="Q3" i="7"/>
  <c r="R3" i="7"/>
  <c r="S3" i="7"/>
  <c r="T3" i="7"/>
  <c r="U3" i="7"/>
  <c r="V3" i="7"/>
  <c r="W3" i="7"/>
  <c r="D4" i="7"/>
  <c r="E4" i="7"/>
  <c r="F4" i="7"/>
  <c r="G4" i="7"/>
  <c r="H4" i="7"/>
  <c r="I4" i="7"/>
  <c r="J4" i="7"/>
  <c r="K4" i="7"/>
  <c r="L4" i="7"/>
  <c r="M4" i="7"/>
  <c r="N4" i="7"/>
  <c r="O4" i="7"/>
  <c r="P4" i="7"/>
  <c r="Q4" i="7"/>
  <c r="R4" i="7"/>
  <c r="S4" i="7"/>
  <c r="T4" i="7"/>
  <c r="U4" i="7"/>
  <c r="V4" i="7"/>
  <c r="W4" i="7"/>
  <c r="D5" i="7"/>
  <c r="E5" i="7"/>
  <c r="F5" i="7"/>
  <c r="G5" i="7"/>
  <c r="H5" i="7"/>
  <c r="I5" i="7"/>
  <c r="J5" i="7"/>
  <c r="K5" i="7"/>
  <c r="L5" i="7"/>
  <c r="M5" i="7"/>
  <c r="N5" i="7"/>
  <c r="O5" i="7"/>
  <c r="P5" i="7"/>
  <c r="Q5" i="7"/>
  <c r="R5" i="7"/>
  <c r="S5" i="7"/>
  <c r="T5" i="7"/>
  <c r="U5" i="7"/>
  <c r="V5" i="7"/>
  <c r="W5" i="7"/>
  <c r="D6" i="7"/>
  <c r="E6" i="7"/>
  <c r="F6" i="7"/>
  <c r="G6" i="7"/>
  <c r="H6" i="7"/>
  <c r="I6" i="7"/>
  <c r="J6" i="7"/>
  <c r="K6" i="7"/>
  <c r="L6" i="7"/>
  <c r="M6" i="7"/>
  <c r="N6" i="7"/>
  <c r="O6" i="7"/>
  <c r="P6" i="7"/>
  <c r="Q6" i="7"/>
  <c r="R6" i="7"/>
  <c r="S6" i="7"/>
  <c r="T6" i="7"/>
  <c r="U6" i="7"/>
  <c r="V6" i="7"/>
  <c r="W6" i="7"/>
  <c r="D7" i="7"/>
  <c r="E7" i="7"/>
  <c r="F7" i="7"/>
  <c r="G7" i="7"/>
  <c r="H7" i="7"/>
  <c r="I7" i="7"/>
  <c r="J7" i="7"/>
  <c r="K7" i="7"/>
  <c r="L7" i="7"/>
  <c r="M7" i="7"/>
  <c r="N7" i="7"/>
  <c r="O7" i="7"/>
  <c r="P7" i="7"/>
  <c r="Q7" i="7"/>
  <c r="R7" i="7"/>
  <c r="S7" i="7"/>
  <c r="T7" i="7"/>
  <c r="U7" i="7"/>
  <c r="V7" i="7"/>
  <c r="W7" i="7"/>
  <c r="D8" i="7"/>
  <c r="E8" i="7"/>
  <c r="F8" i="7"/>
  <c r="G8" i="7"/>
  <c r="H8" i="7"/>
  <c r="I8" i="7"/>
  <c r="J8" i="7"/>
  <c r="K8" i="7"/>
  <c r="L8" i="7"/>
  <c r="M8" i="7"/>
  <c r="N8" i="7"/>
  <c r="O8" i="7"/>
  <c r="P8" i="7"/>
  <c r="Q8" i="7"/>
  <c r="R8" i="7"/>
  <c r="S8" i="7"/>
  <c r="T8" i="7"/>
  <c r="U8" i="7"/>
  <c r="V8" i="7"/>
  <c r="W8" i="7"/>
  <c r="D9" i="7"/>
  <c r="E9" i="7"/>
  <c r="F9" i="7"/>
  <c r="G9" i="7"/>
  <c r="H9" i="7"/>
  <c r="I9" i="7"/>
  <c r="J9" i="7"/>
  <c r="K9" i="7"/>
  <c r="L9" i="7"/>
  <c r="M9" i="7"/>
  <c r="N9" i="7"/>
  <c r="O9" i="7"/>
  <c r="P9" i="7"/>
  <c r="Q9" i="7"/>
  <c r="R9" i="7"/>
  <c r="S9" i="7"/>
  <c r="T9" i="7"/>
  <c r="U9" i="7"/>
  <c r="V9" i="7"/>
  <c r="W9" i="7"/>
  <c r="D10" i="7"/>
  <c r="E10" i="7"/>
  <c r="F10" i="7"/>
  <c r="G10" i="7"/>
  <c r="H10" i="7"/>
  <c r="I10" i="7"/>
  <c r="J10" i="7"/>
  <c r="K10" i="7"/>
  <c r="L10" i="7"/>
  <c r="M10" i="7"/>
  <c r="N10" i="7"/>
  <c r="O10" i="7"/>
  <c r="P10" i="7"/>
  <c r="Q10" i="7"/>
  <c r="R10" i="7"/>
  <c r="S10" i="7"/>
  <c r="T10" i="7"/>
  <c r="U10" i="7"/>
  <c r="V10" i="7"/>
  <c r="W10" i="7"/>
  <c r="D11" i="7"/>
  <c r="E11" i="7"/>
  <c r="F11" i="7"/>
  <c r="G11" i="7"/>
  <c r="H11" i="7"/>
  <c r="I11" i="7"/>
  <c r="J11" i="7"/>
  <c r="K11" i="7"/>
  <c r="L11" i="7"/>
  <c r="M11" i="7"/>
  <c r="N11" i="7"/>
  <c r="O11" i="7"/>
  <c r="P11" i="7"/>
  <c r="Q11" i="7"/>
  <c r="R11" i="7"/>
  <c r="S11" i="7"/>
  <c r="T11" i="7"/>
  <c r="U11" i="7"/>
  <c r="V11" i="7"/>
  <c r="W11" i="7"/>
  <c r="D12" i="7"/>
  <c r="E12" i="7"/>
  <c r="F12" i="7"/>
  <c r="G12" i="7"/>
  <c r="H12" i="7"/>
  <c r="I12" i="7"/>
  <c r="J12" i="7"/>
  <c r="K12" i="7"/>
  <c r="L12" i="7"/>
  <c r="M12" i="7"/>
  <c r="N12" i="7"/>
  <c r="O12" i="7"/>
  <c r="P12" i="7"/>
  <c r="Q12" i="7"/>
  <c r="R12" i="7"/>
  <c r="S12" i="7"/>
  <c r="T12" i="7"/>
  <c r="U12" i="7"/>
  <c r="V12" i="7"/>
  <c r="W12" i="7"/>
  <c r="D13" i="7"/>
  <c r="E13" i="7"/>
  <c r="F13" i="7"/>
  <c r="G13" i="7"/>
  <c r="H13" i="7"/>
  <c r="I13" i="7"/>
  <c r="J13" i="7"/>
  <c r="K13" i="7"/>
  <c r="L13" i="7"/>
  <c r="M13" i="7"/>
  <c r="N13" i="7"/>
  <c r="O13" i="7"/>
  <c r="P13" i="7"/>
  <c r="Q13" i="7"/>
  <c r="R13" i="7"/>
  <c r="S13" i="7"/>
  <c r="T13" i="7"/>
  <c r="U13" i="7"/>
  <c r="V13" i="7"/>
  <c r="W13" i="7"/>
  <c r="E2" i="7"/>
  <c r="F2" i="7"/>
  <c r="G2" i="7"/>
  <c r="H2" i="7"/>
  <c r="I2" i="7"/>
  <c r="J2" i="7"/>
  <c r="K2" i="7"/>
  <c r="L2" i="7"/>
  <c r="M2" i="7"/>
  <c r="N2" i="7"/>
  <c r="O2" i="7"/>
  <c r="P2" i="7"/>
  <c r="Q2" i="7"/>
  <c r="R2" i="7"/>
  <c r="S2" i="7"/>
  <c r="T2" i="7"/>
  <c r="U2" i="7"/>
  <c r="V2" i="7"/>
  <c r="W2" i="7"/>
  <c r="D2" i="7"/>
  <c r="U42" i="1"/>
  <c r="B2" i="8"/>
  <c r="C2" i="8"/>
  <c r="B3" i="8"/>
  <c r="C3" i="8"/>
  <c r="B4" i="8"/>
  <c r="C4" i="8"/>
  <c r="B5" i="8"/>
  <c r="C5" i="8"/>
  <c r="B6" i="8"/>
  <c r="C6" i="8"/>
  <c r="B7" i="8"/>
  <c r="C7" i="8"/>
  <c r="B8" i="8"/>
  <c r="C8" i="8"/>
  <c r="B9" i="8"/>
  <c r="C9"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C134" i="8"/>
  <c r="B134" i="8"/>
  <c r="C135" i="8"/>
  <c r="B135" i="8"/>
  <c r="C136" i="8"/>
  <c r="B136" i="8"/>
  <c r="C137" i="8"/>
  <c r="B137" i="8"/>
  <c r="C138" i="8"/>
  <c r="B138" i="8"/>
  <c r="C139" i="8"/>
  <c r="B139" i="8"/>
  <c r="C140" i="8"/>
  <c r="B140" i="8"/>
  <c r="C141" i="8"/>
  <c r="B141" i="8"/>
  <c r="C142" i="8"/>
  <c r="B142" i="8"/>
  <c r="C143" i="8"/>
  <c r="B143" i="8"/>
  <c r="C144" i="8"/>
  <c r="B144" i="8"/>
  <c r="C145" i="8"/>
  <c r="B145" i="8"/>
  <c r="C146" i="8"/>
  <c r="B146" i="8"/>
  <c r="C147" i="8"/>
  <c r="B147" i="8"/>
  <c r="C148" i="8"/>
  <c r="B148" i="8"/>
  <c r="C149" i="8"/>
  <c r="B149" i="8"/>
  <c r="C150" i="8"/>
  <c r="B150" i="8"/>
  <c r="C151" i="8"/>
  <c r="B151" i="8"/>
  <c r="C152" i="8"/>
  <c r="B152" i="8"/>
  <c r="C153" i="8"/>
  <c r="B153" i="8"/>
  <c r="C154" i="8"/>
  <c r="B154" i="8"/>
  <c r="C155" i="8"/>
  <c r="B155" i="8"/>
  <c r="C156" i="8"/>
  <c r="B156" i="8"/>
  <c r="C157" i="8"/>
  <c r="B157" i="8"/>
  <c r="C158" i="8"/>
  <c r="B158" i="8"/>
  <c r="C159" i="8"/>
  <c r="B159" i="8"/>
  <c r="C160" i="8"/>
  <c r="B160" i="8"/>
  <c r="C161" i="8"/>
  <c r="B161" i="8"/>
  <c r="C162" i="8"/>
  <c r="B162" i="8"/>
  <c r="C163" i="8"/>
  <c r="B163" i="8"/>
  <c r="C164" i="8"/>
  <c r="B164" i="8"/>
  <c r="C165" i="8"/>
  <c r="B165" i="8"/>
  <c r="C166" i="8"/>
  <c r="B166" i="8"/>
  <c r="C167" i="8"/>
  <c r="B167" i="8"/>
  <c r="C168" i="8"/>
  <c r="B168" i="8"/>
  <c r="C169" i="8"/>
  <c r="B169" i="8"/>
  <c r="R134" i="8"/>
  <c r="O12" i="1"/>
  <c r="O8" i="1"/>
  <c r="O7" i="1"/>
  <c r="O9" i="1"/>
  <c r="O10" i="1"/>
  <c r="O11" i="1"/>
  <c r="O13" i="1"/>
  <c r="O14" i="1"/>
  <c r="O16" i="1"/>
  <c r="P12" i="1"/>
  <c r="P8" i="1"/>
  <c r="P7" i="1"/>
  <c r="P9" i="1"/>
  <c r="P10" i="1"/>
  <c r="P11" i="1"/>
  <c r="P13" i="1"/>
  <c r="P14" i="1"/>
  <c r="P16" i="1"/>
  <c r="C39" i="1"/>
  <c r="Q42" i="1"/>
  <c r="C54" i="1"/>
  <c r="S134" i="8"/>
  <c r="C51" i="1"/>
  <c r="C52" i="1"/>
  <c r="C53" i="1"/>
  <c r="R42" i="1"/>
  <c r="S42" i="1"/>
  <c r="P134" i="8"/>
  <c r="E56" i="1"/>
  <c r="C56" i="1"/>
  <c r="S23" i="1"/>
  <c r="S24" i="1"/>
  <c r="S26" i="1"/>
  <c r="S25" i="1"/>
  <c r="S27" i="1"/>
  <c r="S28" i="1"/>
  <c r="S30" i="1"/>
  <c r="Q134" i="8"/>
  <c r="S32" i="1"/>
  <c r="B4" i="15"/>
  <c r="E4" i="15"/>
  <c r="C4" i="15"/>
  <c r="A4" i="15"/>
  <c r="B5" i="15"/>
  <c r="E5" i="15"/>
  <c r="C5" i="15"/>
  <c r="A5" i="15"/>
  <c r="B6" i="15"/>
  <c r="E6" i="15"/>
  <c r="C6" i="15"/>
  <c r="A6" i="15"/>
  <c r="B7" i="15"/>
  <c r="E7" i="15"/>
  <c r="C7" i="15"/>
  <c r="A7" i="15"/>
  <c r="B8" i="15"/>
  <c r="E8" i="15"/>
  <c r="C8" i="15"/>
  <c r="A8" i="15"/>
  <c r="B9" i="15"/>
  <c r="E9" i="15"/>
  <c r="C9" i="15"/>
  <c r="A9" i="15"/>
  <c r="B10" i="15"/>
  <c r="E10" i="15"/>
  <c r="C10" i="15"/>
  <c r="A10" i="15"/>
  <c r="B11" i="15"/>
  <c r="E11" i="15"/>
  <c r="C11" i="15"/>
  <c r="A11" i="15"/>
  <c r="B12" i="15"/>
  <c r="E12" i="15"/>
  <c r="C12" i="15"/>
  <c r="A12" i="15"/>
  <c r="B13" i="15"/>
  <c r="E13" i="15"/>
  <c r="C13" i="15"/>
  <c r="A13" i="15"/>
  <c r="B14" i="15"/>
  <c r="E14" i="15"/>
  <c r="C14" i="15"/>
  <c r="A14" i="15"/>
  <c r="B15" i="15"/>
  <c r="E15" i="15"/>
  <c r="C15" i="15"/>
  <c r="A15" i="15"/>
  <c r="B16" i="15"/>
  <c r="E16" i="15"/>
  <c r="C16" i="15"/>
  <c r="A16" i="15"/>
  <c r="B17" i="15"/>
  <c r="E17" i="15"/>
  <c r="C17" i="15"/>
  <c r="A17" i="15"/>
  <c r="B18" i="15"/>
  <c r="E18" i="15"/>
  <c r="C18" i="15"/>
  <c r="A18" i="15"/>
  <c r="B19" i="15"/>
  <c r="E19" i="15"/>
  <c r="C19" i="15"/>
  <c r="A19" i="15"/>
  <c r="B20" i="15"/>
  <c r="E20" i="15"/>
  <c r="C20" i="15"/>
  <c r="A20" i="15"/>
  <c r="B21" i="15"/>
  <c r="E21" i="15"/>
  <c r="C21" i="15"/>
  <c r="A21" i="15"/>
  <c r="B22" i="15"/>
  <c r="E22" i="15"/>
  <c r="C22" i="15"/>
  <c r="A22" i="15"/>
  <c r="B23" i="15"/>
  <c r="E23" i="15"/>
  <c r="C23" i="15"/>
  <c r="A23" i="15"/>
  <c r="B24" i="15"/>
  <c r="E24" i="15"/>
  <c r="C24" i="15"/>
  <c r="A24" i="15"/>
  <c r="B25" i="15"/>
  <c r="E25" i="15"/>
  <c r="C25" i="15"/>
  <c r="A25" i="15"/>
  <c r="B26" i="15"/>
  <c r="E26" i="15"/>
  <c r="C26" i="15"/>
  <c r="A26" i="15"/>
  <c r="B27" i="15"/>
  <c r="E27" i="15"/>
  <c r="C27" i="15"/>
  <c r="A27" i="15"/>
  <c r="B28" i="15"/>
  <c r="E28" i="15"/>
  <c r="C28" i="15"/>
  <c r="A28" i="15"/>
  <c r="B29" i="15"/>
  <c r="E29" i="15"/>
  <c r="C29" i="15"/>
  <c r="A29" i="15"/>
  <c r="B30" i="15"/>
  <c r="E30" i="15"/>
  <c r="C30" i="15"/>
  <c r="A30" i="15"/>
  <c r="B31" i="15"/>
  <c r="E31" i="15"/>
  <c r="C31" i="15"/>
  <c r="A31" i="15"/>
  <c r="B32" i="15"/>
  <c r="E32" i="15"/>
  <c r="C32" i="15"/>
  <c r="A32" i="15"/>
  <c r="B33" i="15"/>
  <c r="E33" i="15"/>
  <c r="C33" i="15"/>
  <c r="A33" i="15"/>
  <c r="B34" i="15"/>
  <c r="E34" i="15"/>
  <c r="C34" i="15"/>
  <c r="A34" i="15"/>
  <c r="B35" i="15"/>
  <c r="E35" i="15"/>
  <c r="C35" i="15"/>
  <c r="A35" i="15"/>
  <c r="B36" i="15"/>
  <c r="E36" i="15"/>
  <c r="C36" i="15"/>
  <c r="A36" i="15"/>
  <c r="B37" i="15"/>
  <c r="E37" i="15"/>
  <c r="C37" i="15"/>
  <c r="A37" i="15"/>
  <c r="B38" i="15"/>
  <c r="E38" i="15"/>
  <c r="C38" i="15"/>
  <c r="A38" i="15"/>
  <c r="B39" i="15"/>
  <c r="E39" i="15"/>
  <c r="C39" i="15"/>
  <c r="A39" i="15"/>
  <c r="B40" i="15"/>
  <c r="E40" i="15"/>
  <c r="C40" i="15"/>
  <c r="A40" i="15"/>
  <c r="B41" i="15"/>
  <c r="E41" i="15"/>
  <c r="C41" i="15"/>
  <c r="A41" i="15"/>
  <c r="B42" i="15"/>
  <c r="E42" i="15"/>
  <c r="C42" i="15"/>
  <c r="A42" i="15"/>
  <c r="B43" i="15"/>
  <c r="E43" i="15"/>
  <c r="C43" i="15"/>
  <c r="A43" i="15"/>
  <c r="B44" i="15"/>
  <c r="E44" i="15"/>
  <c r="C44" i="15"/>
  <c r="A44" i="15"/>
  <c r="B45" i="15"/>
  <c r="E45" i="15"/>
  <c r="C45" i="15"/>
  <c r="A45" i="15"/>
  <c r="B46" i="15"/>
  <c r="E46" i="15"/>
  <c r="C46" i="15"/>
  <c r="A46" i="15"/>
  <c r="B47" i="15"/>
  <c r="E47" i="15"/>
  <c r="C47" i="15"/>
  <c r="A47" i="15"/>
  <c r="B48" i="15"/>
  <c r="E48" i="15"/>
  <c r="C48" i="15"/>
  <c r="A48" i="15"/>
  <c r="B49" i="15"/>
  <c r="E49" i="15"/>
  <c r="C49" i="15"/>
  <c r="A49" i="15"/>
  <c r="B50" i="15"/>
  <c r="E50" i="15"/>
  <c r="C50" i="15"/>
  <c r="A50" i="15"/>
  <c r="B51" i="15"/>
  <c r="E51" i="15"/>
  <c r="C51" i="15"/>
  <c r="A51" i="15"/>
  <c r="B52" i="15"/>
  <c r="E52" i="15"/>
  <c r="C52" i="15"/>
  <c r="A52" i="15"/>
  <c r="B53" i="15"/>
  <c r="E53" i="15"/>
  <c r="C53" i="15"/>
  <c r="A53" i="15"/>
  <c r="B54" i="15"/>
  <c r="E54" i="15"/>
  <c r="C54" i="15"/>
  <c r="A54" i="15"/>
  <c r="B55" i="15"/>
  <c r="E55" i="15"/>
  <c r="C55" i="15"/>
  <c r="A55" i="15"/>
  <c r="B56" i="15"/>
  <c r="E56" i="15"/>
  <c r="C56" i="15"/>
  <c r="A56" i="15"/>
  <c r="B57" i="15"/>
  <c r="E57" i="15"/>
  <c r="C57" i="15"/>
  <c r="A57" i="15"/>
  <c r="B58" i="15"/>
  <c r="E58" i="15"/>
  <c r="C58" i="15"/>
  <c r="A58" i="15"/>
  <c r="B59" i="15"/>
  <c r="E59" i="15"/>
  <c r="C59" i="15"/>
  <c r="A59" i="15"/>
  <c r="B60" i="15"/>
  <c r="E60" i="15"/>
  <c r="C60" i="15"/>
  <c r="A60" i="15"/>
  <c r="B61" i="15"/>
  <c r="E61" i="15"/>
  <c r="C61" i="15"/>
  <c r="A61" i="15"/>
  <c r="B62" i="15"/>
  <c r="E62" i="15"/>
  <c r="C62" i="15"/>
  <c r="A62" i="15"/>
  <c r="B63" i="15"/>
  <c r="E63" i="15"/>
  <c r="C63" i="15"/>
  <c r="A63" i="15"/>
  <c r="B64" i="15"/>
  <c r="E64" i="15"/>
  <c r="C64" i="15"/>
  <c r="A64" i="15"/>
  <c r="B65" i="15"/>
  <c r="E65" i="15"/>
  <c r="C65" i="15"/>
  <c r="A65" i="15"/>
  <c r="B66" i="15"/>
  <c r="E66" i="15"/>
  <c r="C66" i="15"/>
  <c r="A66" i="15"/>
  <c r="B67" i="15"/>
  <c r="E67" i="15"/>
  <c r="C67" i="15"/>
  <c r="A67" i="15"/>
  <c r="B68" i="15"/>
  <c r="E68" i="15"/>
  <c r="C68" i="15"/>
  <c r="A68" i="15"/>
  <c r="B69" i="15"/>
  <c r="E69" i="15"/>
  <c r="C69" i="15"/>
  <c r="A69" i="15"/>
  <c r="B70" i="15"/>
  <c r="E70" i="15"/>
  <c r="C70" i="15"/>
  <c r="A70" i="15"/>
  <c r="B71" i="15"/>
  <c r="E71" i="15"/>
  <c r="C71" i="15"/>
  <c r="A71" i="15"/>
  <c r="B72" i="15"/>
  <c r="E72" i="15"/>
  <c r="C72" i="15"/>
  <c r="A72" i="15"/>
  <c r="B73" i="15"/>
  <c r="E73" i="15"/>
  <c r="C73" i="15"/>
  <c r="A73" i="15"/>
  <c r="B74" i="15"/>
  <c r="E74" i="15"/>
  <c r="C74" i="15"/>
  <c r="A74" i="15"/>
  <c r="B75" i="15"/>
  <c r="E75" i="15"/>
  <c r="C75" i="15"/>
  <c r="A75" i="15"/>
  <c r="B76" i="15"/>
  <c r="E76" i="15"/>
  <c r="C76" i="15"/>
  <c r="A76" i="15"/>
  <c r="B77" i="15"/>
  <c r="E77" i="15"/>
  <c r="C77" i="15"/>
  <c r="A77" i="15"/>
  <c r="B78" i="15"/>
  <c r="E78" i="15"/>
  <c r="C78" i="15"/>
  <c r="A78" i="15"/>
  <c r="B79" i="15"/>
  <c r="E79" i="15"/>
  <c r="C79" i="15"/>
  <c r="A79" i="15"/>
  <c r="B80" i="15"/>
  <c r="E80" i="15"/>
  <c r="C80" i="15"/>
  <c r="A80" i="15"/>
  <c r="B81" i="15"/>
  <c r="E81" i="15"/>
  <c r="C81" i="15"/>
  <c r="A81" i="15"/>
  <c r="B82" i="15"/>
  <c r="E82" i="15"/>
  <c r="C82" i="15"/>
  <c r="A82" i="15"/>
  <c r="B83" i="15"/>
  <c r="E83" i="15"/>
  <c r="C83" i="15"/>
  <c r="A83" i="15"/>
  <c r="B84" i="15"/>
  <c r="E84" i="15"/>
  <c r="C84" i="15"/>
  <c r="A84" i="15"/>
  <c r="B85" i="15"/>
  <c r="E85" i="15"/>
  <c r="C85" i="15"/>
  <c r="A85" i="15"/>
  <c r="B86" i="15"/>
  <c r="E86" i="15"/>
  <c r="C86" i="15"/>
  <c r="A86" i="15"/>
  <c r="B87" i="15"/>
  <c r="E87" i="15"/>
  <c r="C87" i="15"/>
  <c r="A87" i="15"/>
  <c r="B88" i="15"/>
  <c r="E88" i="15"/>
  <c r="C88" i="15"/>
  <c r="A88" i="15"/>
  <c r="B89" i="15"/>
  <c r="E89" i="15"/>
  <c r="C89" i="15"/>
  <c r="A89" i="15"/>
  <c r="B90" i="15"/>
  <c r="E90" i="15"/>
  <c r="C90" i="15"/>
  <c r="A90" i="15"/>
  <c r="B91" i="15"/>
  <c r="E91" i="15"/>
  <c r="C91" i="15"/>
  <c r="A91" i="15"/>
  <c r="B92" i="15"/>
  <c r="E92" i="15"/>
  <c r="C92" i="15"/>
  <c r="A92" i="15"/>
  <c r="B93" i="15"/>
  <c r="E93" i="15"/>
  <c r="C93" i="15"/>
  <c r="A93" i="15"/>
  <c r="B94" i="15"/>
  <c r="E94" i="15"/>
  <c r="C94" i="15"/>
  <c r="A94" i="15"/>
  <c r="B95" i="15"/>
  <c r="E95" i="15"/>
  <c r="C95" i="15"/>
  <c r="A95" i="15"/>
  <c r="B96" i="15"/>
  <c r="E96" i="15"/>
  <c r="C96" i="15"/>
  <c r="A96" i="15"/>
  <c r="B97" i="15"/>
  <c r="E97" i="15"/>
  <c r="C97" i="15"/>
  <c r="A97" i="15"/>
  <c r="B98" i="15"/>
  <c r="E98" i="15"/>
  <c r="C98" i="15"/>
  <c r="A98" i="15"/>
  <c r="B99" i="15"/>
  <c r="E99" i="15"/>
  <c r="C99" i="15"/>
  <c r="A99" i="15"/>
  <c r="B100" i="15"/>
  <c r="E100" i="15"/>
  <c r="C100" i="15"/>
  <c r="A100" i="15"/>
  <c r="B101" i="15"/>
  <c r="E101" i="15"/>
  <c r="C101" i="15"/>
  <c r="A101" i="15"/>
  <c r="B102" i="15"/>
  <c r="E102" i="15"/>
  <c r="C102" i="15"/>
  <c r="A102" i="15"/>
  <c r="B103" i="15"/>
  <c r="E103" i="15"/>
  <c r="C103" i="15"/>
  <c r="A103" i="15"/>
  <c r="B104" i="15"/>
  <c r="E104" i="15"/>
  <c r="C104" i="15"/>
  <c r="A104" i="15"/>
  <c r="B105" i="15"/>
  <c r="E105" i="15"/>
  <c r="C105" i="15"/>
  <c r="A105" i="15"/>
  <c r="B106" i="15"/>
  <c r="E106" i="15"/>
  <c r="C106" i="15"/>
  <c r="A106" i="15"/>
  <c r="B107" i="15"/>
  <c r="E107" i="15"/>
  <c r="C107" i="15"/>
  <c r="A107" i="15"/>
  <c r="B108" i="15"/>
  <c r="E108" i="15"/>
  <c r="C108" i="15"/>
  <c r="A108" i="15"/>
  <c r="B109" i="15"/>
  <c r="E109" i="15"/>
  <c r="C109" i="15"/>
  <c r="A109" i="15"/>
  <c r="B110" i="15"/>
  <c r="E110" i="15"/>
  <c r="C110" i="15"/>
  <c r="A110" i="15"/>
  <c r="B111" i="15"/>
  <c r="E111" i="15"/>
  <c r="C111" i="15"/>
  <c r="A111" i="15"/>
  <c r="B112" i="15"/>
  <c r="E112" i="15"/>
  <c r="C112" i="15"/>
  <c r="A112" i="15"/>
  <c r="B113" i="15"/>
  <c r="E113" i="15"/>
  <c r="C113" i="15"/>
  <c r="A113" i="15"/>
  <c r="B114" i="15"/>
  <c r="E114" i="15"/>
  <c r="C114" i="15"/>
  <c r="A114" i="15"/>
  <c r="B115" i="15"/>
  <c r="E115" i="15"/>
  <c r="C115" i="15"/>
  <c r="A115" i="15"/>
  <c r="B116" i="15"/>
  <c r="E116" i="15"/>
  <c r="C116" i="15"/>
  <c r="A116" i="15"/>
  <c r="B117" i="15"/>
  <c r="E117" i="15"/>
  <c r="C117" i="15"/>
  <c r="A117" i="15"/>
  <c r="B118" i="15"/>
  <c r="E118" i="15"/>
  <c r="C118" i="15"/>
  <c r="A118" i="15"/>
  <c r="B119" i="15"/>
  <c r="E119" i="15"/>
  <c r="C119" i="15"/>
  <c r="A119" i="15"/>
  <c r="B120" i="15"/>
  <c r="E120" i="15"/>
  <c r="C120" i="15"/>
  <c r="A120" i="15"/>
  <c r="B121" i="15"/>
  <c r="E121" i="15"/>
  <c r="C121" i="15"/>
  <c r="A121" i="15"/>
  <c r="B122" i="15"/>
  <c r="E122" i="15"/>
  <c r="C122" i="15"/>
  <c r="A122" i="15"/>
  <c r="B123" i="15"/>
  <c r="E123" i="15"/>
  <c r="C123" i="15"/>
  <c r="A123" i="15"/>
  <c r="B124" i="15"/>
  <c r="E124" i="15"/>
  <c r="C124" i="15"/>
  <c r="A124" i="15"/>
  <c r="B125" i="15"/>
  <c r="E125" i="15"/>
  <c r="C125" i="15"/>
  <c r="A125" i="15"/>
  <c r="B126" i="15"/>
  <c r="E126" i="15"/>
  <c r="C126" i="15"/>
  <c r="A126" i="15"/>
  <c r="B127" i="15"/>
  <c r="E127" i="15"/>
  <c r="C127" i="15"/>
  <c r="A127" i="15"/>
  <c r="B128" i="15"/>
  <c r="E128" i="15"/>
  <c r="C128" i="15"/>
  <c r="A128" i="15"/>
  <c r="B129" i="15"/>
  <c r="E129" i="15"/>
  <c r="C129" i="15"/>
  <c r="A129" i="15"/>
  <c r="B130" i="15"/>
  <c r="E130" i="15"/>
  <c r="C130" i="15"/>
  <c r="A130" i="15"/>
  <c r="B131" i="15"/>
  <c r="E131" i="15"/>
  <c r="C131" i="15"/>
  <c r="A131" i="15"/>
  <c r="B132" i="15"/>
  <c r="E132" i="15"/>
  <c r="C132" i="15"/>
  <c r="A132" i="15"/>
  <c r="B133" i="15"/>
  <c r="E133" i="15"/>
  <c r="C133" i="15"/>
  <c r="A133" i="15"/>
  <c r="B134" i="15"/>
  <c r="E134" i="15"/>
  <c r="C134" i="15"/>
  <c r="A134" i="15"/>
  <c r="B135" i="15"/>
  <c r="E135" i="15"/>
  <c r="C135" i="15"/>
  <c r="A135" i="15"/>
  <c r="B136" i="15"/>
  <c r="E136" i="15"/>
  <c r="C136" i="15"/>
  <c r="A136" i="15"/>
  <c r="B137" i="15"/>
  <c r="E137" i="15"/>
  <c r="C137" i="15"/>
  <c r="A137" i="15"/>
  <c r="B138" i="15"/>
  <c r="E138" i="15"/>
  <c r="C138" i="15"/>
  <c r="A138" i="15"/>
  <c r="B139" i="15"/>
  <c r="E139" i="15"/>
  <c r="C139" i="15"/>
  <c r="A139" i="15"/>
  <c r="B140" i="15"/>
  <c r="E140" i="15"/>
  <c r="C140" i="15"/>
  <c r="A140" i="15"/>
  <c r="B141" i="15"/>
  <c r="E141" i="15"/>
  <c r="C141" i="15"/>
  <c r="A141" i="15"/>
  <c r="B142" i="15"/>
  <c r="E142" i="15"/>
  <c r="C142" i="15"/>
  <c r="A142" i="15"/>
  <c r="B143" i="15"/>
  <c r="E143" i="15"/>
  <c r="C143" i="15"/>
  <c r="A143" i="15"/>
  <c r="B144" i="15"/>
  <c r="E144" i="15"/>
  <c r="C144" i="15"/>
  <c r="A144" i="15"/>
  <c r="B145" i="15"/>
  <c r="E145" i="15"/>
  <c r="C145" i="15"/>
  <c r="A145" i="15"/>
  <c r="B146" i="15"/>
  <c r="E146" i="15"/>
  <c r="C146" i="15"/>
  <c r="A146" i="15"/>
  <c r="B147" i="15"/>
  <c r="E147" i="15"/>
  <c r="C147" i="15"/>
  <c r="A147" i="15"/>
  <c r="B148" i="15"/>
  <c r="E148" i="15"/>
  <c r="C148" i="15"/>
  <c r="A148" i="15"/>
  <c r="B149" i="15"/>
  <c r="E149" i="15"/>
  <c r="C149" i="15"/>
  <c r="A149" i="15"/>
  <c r="B150" i="15"/>
  <c r="E150" i="15"/>
  <c r="C150" i="15"/>
  <c r="A150" i="15"/>
  <c r="B151" i="15"/>
  <c r="E151" i="15"/>
  <c r="C151" i="15"/>
  <c r="A151" i="15"/>
  <c r="B152" i="15"/>
  <c r="E152" i="15"/>
  <c r="C152" i="15"/>
  <c r="A152" i="15"/>
  <c r="B153" i="15"/>
  <c r="E153" i="15"/>
  <c r="C153" i="15"/>
  <c r="A153" i="15"/>
  <c r="B154" i="15"/>
  <c r="E154" i="15"/>
  <c r="C154" i="15"/>
  <c r="A154" i="15"/>
  <c r="B155" i="15"/>
  <c r="E155" i="15"/>
  <c r="C155" i="15"/>
  <c r="A155" i="15"/>
  <c r="B156" i="15"/>
  <c r="E156" i="15"/>
  <c r="C156" i="15"/>
  <c r="A156" i="15"/>
  <c r="B157" i="15"/>
  <c r="E157" i="15"/>
  <c r="C157" i="15"/>
  <c r="A157" i="15"/>
  <c r="B158" i="15"/>
  <c r="E158" i="15"/>
  <c r="C158" i="15"/>
  <c r="A158" i="15"/>
  <c r="B159" i="15"/>
  <c r="E159" i="15"/>
  <c r="C159" i="15"/>
  <c r="A159" i="15"/>
  <c r="B160" i="15"/>
  <c r="E160" i="15"/>
  <c r="C160" i="15"/>
  <c r="A160" i="15"/>
  <c r="B161" i="15"/>
  <c r="E161" i="15"/>
  <c r="C161" i="15"/>
  <c r="A161" i="15"/>
  <c r="B162" i="15"/>
  <c r="E162" i="15"/>
  <c r="C162" i="15"/>
  <c r="A162" i="15"/>
  <c r="B163" i="15"/>
  <c r="E163" i="15"/>
  <c r="C163" i="15"/>
  <c r="A163" i="15"/>
  <c r="B164" i="15"/>
  <c r="E164" i="15"/>
  <c r="C164" i="15"/>
  <c r="A164" i="15"/>
  <c r="B165" i="15"/>
  <c r="E165" i="15"/>
  <c r="C165" i="15"/>
  <c r="A165" i="15"/>
  <c r="B166" i="15"/>
  <c r="E166" i="15"/>
  <c r="C166" i="15"/>
  <c r="A166" i="15"/>
  <c r="B167" i="15"/>
  <c r="E167" i="15"/>
  <c r="C167" i="15"/>
  <c r="A167" i="15"/>
  <c r="B168" i="15"/>
  <c r="E168" i="15"/>
  <c r="C168" i="15"/>
  <c r="A168" i="15"/>
  <c r="B169" i="15"/>
  <c r="E169" i="15"/>
  <c r="C169" i="15"/>
  <c r="A169" i="15"/>
  <c r="B170" i="15"/>
  <c r="E170" i="15"/>
  <c r="C170" i="15"/>
  <c r="A170" i="15"/>
  <c r="B171" i="15"/>
  <c r="E171" i="15"/>
  <c r="C171" i="15"/>
  <c r="A171" i="15"/>
  <c r="B172" i="15"/>
  <c r="E172" i="15"/>
  <c r="C172" i="15"/>
  <c r="A172" i="15"/>
  <c r="B173" i="15"/>
  <c r="E173" i="15"/>
  <c r="C173" i="15"/>
  <c r="A173" i="15"/>
  <c r="B174" i="15"/>
  <c r="E174" i="15"/>
  <c r="C174" i="15"/>
  <c r="A174" i="15"/>
  <c r="B175" i="15"/>
  <c r="E175" i="15"/>
  <c r="C175" i="15"/>
  <c r="A175" i="15"/>
  <c r="B176" i="15"/>
  <c r="E176" i="15"/>
  <c r="C176" i="15"/>
  <c r="A176" i="15"/>
  <c r="B177" i="15"/>
  <c r="E177" i="15"/>
  <c r="C177" i="15"/>
  <c r="A177" i="15"/>
  <c r="B178" i="15"/>
  <c r="E178" i="15"/>
  <c r="C178" i="15"/>
  <c r="A178" i="15"/>
  <c r="B179" i="15"/>
  <c r="E179" i="15"/>
  <c r="C179" i="15"/>
  <c r="A179" i="15"/>
  <c r="B180" i="15"/>
  <c r="E180" i="15"/>
  <c r="C180" i="15"/>
  <c r="A180" i="15"/>
  <c r="B181" i="15"/>
  <c r="E181" i="15"/>
  <c r="C181" i="15"/>
  <c r="A181" i="15"/>
  <c r="B182" i="15"/>
  <c r="E182" i="15"/>
  <c r="C182" i="15"/>
  <c r="A182" i="15"/>
  <c r="B183" i="15"/>
  <c r="E183" i="15"/>
  <c r="C183" i="15"/>
  <c r="A183" i="15"/>
  <c r="B184" i="15"/>
  <c r="E184" i="15"/>
  <c r="C184" i="15"/>
  <c r="A184" i="15"/>
  <c r="B185" i="15"/>
  <c r="E185" i="15"/>
  <c r="C185" i="15"/>
  <c r="A185" i="15"/>
  <c r="B186" i="15"/>
  <c r="E186" i="15"/>
  <c r="C186" i="15"/>
  <c r="A186" i="15"/>
  <c r="B187" i="15"/>
  <c r="E187" i="15"/>
  <c r="C187" i="15"/>
  <c r="A187" i="15"/>
  <c r="B188" i="15"/>
  <c r="E188" i="15"/>
  <c r="C188" i="15"/>
  <c r="A188" i="15"/>
  <c r="B189" i="15"/>
  <c r="E189" i="15"/>
  <c r="C189" i="15"/>
  <c r="A189" i="15"/>
  <c r="B190" i="15"/>
  <c r="E190" i="15"/>
  <c r="C190" i="15"/>
  <c r="A190" i="15"/>
  <c r="B191" i="15"/>
  <c r="E191" i="15"/>
  <c r="C191" i="15"/>
  <c r="A191" i="15"/>
  <c r="B192" i="15"/>
  <c r="E192" i="15"/>
  <c r="C192" i="15"/>
  <c r="A192" i="15"/>
  <c r="B193" i="15"/>
  <c r="E193" i="15"/>
  <c r="C193" i="15"/>
  <c r="A193" i="15"/>
  <c r="B194" i="15"/>
  <c r="E194" i="15"/>
  <c r="C194" i="15"/>
  <c r="A194" i="15"/>
  <c r="B195" i="15"/>
  <c r="E195" i="15"/>
  <c r="C195" i="15"/>
  <c r="A195" i="15"/>
  <c r="B196" i="15"/>
  <c r="E196" i="15"/>
  <c r="C196" i="15"/>
  <c r="A196" i="15"/>
  <c r="B197" i="15"/>
  <c r="E197" i="15"/>
  <c r="C197" i="15"/>
  <c r="A197" i="15"/>
  <c r="B198" i="15"/>
  <c r="E198" i="15"/>
  <c r="C198" i="15"/>
  <c r="A198" i="15"/>
  <c r="B199" i="15"/>
  <c r="E199" i="15"/>
  <c r="C199" i="15"/>
  <c r="A199" i="15"/>
  <c r="B200" i="15"/>
  <c r="E200" i="15"/>
  <c r="C200" i="15"/>
  <c r="A200" i="15"/>
  <c r="B201" i="15"/>
  <c r="E201" i="15"/>
  <c r="C201" i="15"/>
  <c r="A201" i="15"/>
  <c r="B202" i="15"/>
  <c r="E202" i="15"/>
  <c r="C202" i="15"/>
  <c r="A202" i="15"/>
  <c r="B203" i="15"/>
  <c r="E203" i="15"/>
  <c r="C203" i="15"/>
  <c r="A203" i="15"/>
  <c r="B204" i="15"/>
  <c r="E204" i="15"/>
  <c r="C204" i="15"/>
  <c r="A204" i="15"/>
  <c r="B205" i="15"/>
  <c r="E205" i="15"/>
  <c r="C205" i="15"/>
  <c r="A205" i="15"/>
  <c r="B206" i="15"/>
  <c r="E206" i="15"/>
  <c r="C206" i="15"/>
  <c r="A206" i="15"/>
  <c r="B207" i="15"/>
  <c r="E207" i="15"/>
  <c r="C207" i="15"/>
  <c r="A207" i="15"/>
  <c r="B208" i="15"/>
  <c r="E208" i="15"/>
  <c r="C208" i="15"/>
  <c r="A208" i="15"/>
  <c r="B209" i="15"/>
  <c r="E209" i="15"/>
  <c r="C209" i="15"/>
  <c r="A209" i="15"/>
  <c r="B210" i="15"/>
  <c r="E210" i="15"/>
  <c r="C210" i="15"/>
  <c r="A210" i="15"/>
  <c r="B211" i="15"/>
  <c r="E211" i="15"/>
  <c r="C211" i="15"/>
  <c r="A211" i="15"/>
  <c r="B212" i="15"/>
  <c r="E212" i="15"/>
  <c r="C212" i="15"/>
  <c r="A212" i="15"/>
  <c r="B213" i="15"/>
  <c r="E213" i="15"/>
  <c r="C213" i="15"/>
  <c r="A213" i="15"/>
  <c r="B214" i="15"/>
  <c r="E214" i="15"/>
  <c r="C214" i="15"/>
  <c r="A214" i="15"/>
  <c r="B215" i="15"/>
  <c r="E215" i="15"/>
  <c r="C215" i="15"/>
  <c r="A215" i="15"/>
  <c r="B216" i="15"/>
  <c r="E216" i="15"/>
  <c r="C216" i="15"/>
  <c r="A216" i="15"/>
  <c r="B217" i="15"/>
  <c r="E217" i="15"/>
  <c r="C217" i="15"/>
  <c r="A217" i="15"/>
  <c r="B218" i="15"/>
  <c r="E218" i="15"/>
  <c r="C218" i="15"/>
  <c r="A218" i="15"/>
  <c r="B219" i="15"/>
  <c r="E219" i="15"/>
  <c r="C219" i="15"/>
  <c r="A219" i="15"/>
  <c r="B220" i="15"/>
  <c r="E220" i="15"/>
  <c r="C220" i="15"/>
  <c r="A220" i="15"/>
  <c r="B221" i="15"/>
  <c r="E221" i="15"/>
  <c r="C221" i="15"/>
  <c r="A221" i="15"/>
  <c r="B222" i="15"/>
  <c r="E222" i="15"/>
  <c r="C222" i="15"/>
  <c r="A222" i="15"/>
  <c r="B223" i="15"/>
  <c r="E223" i="15"/>
  <c r="C223" i="15"/>
  <c r="A223" i="15"/>
  <c r="B224" i="15"/>
  <c r="E224" i="15"/>
  <c r="C224" i="15"/>
  <c r="A224" i="15"/>
  <c r="J45" i="1"/>
  <c r="E55" i="1"/>
  <c r="J42" i="1"/>
  <c r="S7" i="1"/>
  <c r="S8" i="1"/>
  <c r="S9" i="1"/>
  <c r="S10" i="1"/>
  <c r="S11" i="1"/>
  <c r="S12" i="1"/>
  <c r="S14" i="1"/>
  <c r="S16" i="1"/>
  <c r="C55" i="1"/>
  <c r="B20" i="1"/>
  <c r="W24" i="1"/>
  <c r="W25" i="1"/>
  <c r="W26" i="1"/>
  <c r="W27" i="1"/>
  <c r="W28" i="1"/>
  <c r="V24" i="1"/>
  <c r="V25" i="1"/>
  <c r="V26" i="1"/>
  <c r="V27" i="1"/>
  <c r="V28" i="1"/>
  <c r="W23" i="1"/>
  <c r="V23" i="1"/>
  <c r="W8" i="1"/>
  <c r="W9" i="1"/>
  <c r="W10" i="1"/>
  <c r="W11" i="1"/>
  <c r="W12" i="1"/>
  <c r="W13" i="1"/>
  <c r="V8" i="1"/>
  <c r="V9" i="1"/>
  <c r="V10" i="1"/>
  <c r="V11" i="1"/>
  <c r="V12" i="1"/>
  <c r="V13" i="1"/>
  <c r="W7" i="1"/>
  <c r="V7" i="1"/>
  <c r="F24" i="1"/>
  <c r="F25" i="1"/>
  <c r="F23" i="1"/>
  <c r="F26" i="1"/>
  <c r="F27" i="1"/>
  <c r="F28" i="1"/>
  <c r="F30" i="1"/>
  <c r="D134" i="8"/>
  <c r="F32" i="1"/>
  <c r="B30" i="2"/>
  <c r="J2" i="18"/>
  <c r="B36" i="18"/>
  <c r="B37" i="18"/>
  <c r="B38" i="18"/>
  <c r="B39" i="18"/>
  <c r="B40" i="18"/>
  <c r="B41" i="18"/>
  <c r="B42" i="18"/>
  <c r="B43" i="18"/>
  <c r="B44" i="18"/>
  <c r="B45" i="18"/>
  <c r="B46" i="18"/>
  <c r="B35" i="18"/>
  <c r="J3" i="18"/>
  <c r="J4" i="18"/>
  <c r="J5" i="18"/>
  <c r="J6" i="18"/>
  <c r="J7" i="18"/>
  <c r="J8" i="18"/>
  <c r="J9" i="18"/>
  <c r="K10" i="18"/>
  <c r="J11" i="18"/>
  <c r="J12" i="18"/>
  <c r="J13" i="18"/>
  <c r="K13" i="18"/>
  <c r="J14" i="18"/>
  <c r="J15" i="18"/>
  <c r="K15" i="18"/>
  <c r="J16" i="18"/>
  <c r="J17" i="18"/>
  <c r="J18" i="18"/>
  <c r="J19" i="18"/>
  <c r="J20" i="18"/>
  <c r="K20" i="18"/>
  <c r="J10" i="18"/>
  <c r="O134" i="8"/>
  <c r="L134" i="8"/>
  <c r="N23" i="1"/>
  <c r="N24" i="1"/>
  <c r="N25" i="1"/>
  <c r="N26" i="1"/>
  <c r="N27" i="1"/>
  <c r="N28" i="1"/>
  <c r="N30" i="1"/>
  <c r="N32" i="1"/>
  <c r="Q23" i="1"/>
  <c r="Q24" i="1"/>
  <c r="Q25" i="1"/>
  <c r="Q26" i="1"/>
  <c r="Q27" i="1"/>
  <c r="Q28" i="1"/>
  <c r="H23" i="1"/>
  <c r="I23" i="1"/>
  <c r="H24" i="1"/>
  <c r="I24" i="1"/>
  <c r="H26" i="1"/>
  <c r="I26" i="1"/>
  <c r="H28" i="1"/>
  <c r="I28" i="1"/>
  <c r="H25" i="1"/>
  <c r="H27" i="1"/>
  <c r="I25" i="1"/>
  <c r="I27" i="1"/>
  <c r="Q30" i="1"/>
  <c r="Q32" i="1"/>
  <c r="I134" i="8"/>
  <c r="K23" i="1"/>
  <c r="K24" i="1"/>
  <c r="K25" i="1"/>
  <c r="K26" i="1"/>
  <c r="K27" i="1"/>
  <c r="K28" i="1"/>
  <c r="K30" i="1"/>
  <c r="K32" i="1"/>
  <c r="G37" i="1"/>
  <c r="H134" i="8"/>
  <c r="K134" i="8"/>
  <c r="G36" i="1"/>
  <c r="D37" i="1"/>
  <c r="M134" i="8"/>
  <c r="O23" i="1"/>
  <c r="O24" i="1"/>
  <c r="O25" i="1"/>
  <c r="O26" i="1"/>
  <c r="O27" i="1"/>
  <c r="O28" i="1"/>
  <c r="O30" i="1"/>
  <c r="O32" i="1"/>
  <c r="P23" i="1"/>
  <c r="P24" i="1"/>
  <c r="P25" i="1"/>
  <c r="P26" i="1"/>
  <c r="P27" i="1"/>
  <c r="P28" i="1"/>
  <c r="P30" i="1"/>
  <c r="N134" i="8"/>
  <c r="P32" i="1"/>
  <c r="E39" i="1"/>
  <c r="D38" i="1"/>
  <c r="D36" i="1"/>
  <c r="U45" i="1"/>
  <c r="T45" i="1"/>
  <c r="S45" i="1"/>
  <c r="R45" i="1"/>
  <c r="Q45" i="1"/>
  <c r="P45" i="1"/>
  <c r="O45" i="1"/>
  <c r="N45" i="1"/>
  <c r="M45" i="1"/>
  <c r="L45" i="1"/>
  <c r="K45" i="1"/>
  <c r="B2" i="15"/>
  <c r="E2" i="15"/>
  <c r="C2" i="15"/>
  <c r="A2" i="15"/>
  <c r="B3" i="15"/>
  <c r="E3" i="15"/>
  <c r="C3" i="15"/>
  <c r="A3" i="15"/>
  <c r="H45" i="1"/>
  <c r="O42" i="1"/>
  <c r="N42" i="1"/>
  <c r="M42" i="1"/>
  <c r="K42" i="1"/>
  <c r="H42" i="1"/>
  <c r="B71" i="2"/>
  <c r="B66" i="2"/>
  <c r="B44" i="2"/>
  <c r="J260" i="5"/>
  <c r="J77" i="5"/>
  <c r="X50" i="4"/>
  <c r="X51" i="4"/>
  <c r="Y51" i="4"/>
  <c r="X52" i="4"/>
  <c r="Y52" i="4"/>
  <c r="X53" i="4"/>
  <c r="Y53" i="4"/>
  <c r="X54" i="4"/>
  <c r="Y54" i="4"/>
  <c r="X55" i="4"/>
  <c r="Y55" i="4"/>
  <c r="X56" i="4"/>
  <c r="Y56" i="4"/>
  <c r="X57" i="4"/>
  <c r="Y57" i="4"/>
  <c r="X58" i="4"/>
  <c r="Y58" i="4"/>
  <c r="X59" i="4"/>
  <c r="Y59" i="4"/>
  <c r="X60" i="4"/>
  <c r="Y60" i="4"/>
  <c r="X61" i="4"/>
  <c r="Y61" i="4"/>
  <c r="Y50" i="4"/>
  <c r="D2" i="8"/>
  <c r="E2" i="8"/>
  <c r="F2" i="8"/>
  <c r="G2" i="8"/>
  <c r="H2" i="8"/>
  <c r="I2" i="8"/>
  <c r="J2" i="8"/>
  <c r="K2" i="8"/>
  <c r="L2" i="8"/>
  <c r="M2" i="8"/>
  <c r="N2" i="8"/>
  <c r="O2" i="8"/>
  <c r="P2" i="8"/>
  <c r="Q2" i="8"/>
  <c r="R2" i="8"/>
  <c r="S2" i="8"/>
  <c r="T2" i="8"/>
  <c r="U2" i="8"/>
  <c r="V2" i="8"/>
  <c r="W2" i="8"/>
  <c r="D3" i="8"/>
  <c r="E3" i="8"/>
  <c r="F3" i="8"/>
  <c r="G3" i="8"/>
  <c r="H3" i="8"/>
  <c r="I3" i="8"/>
  <c r="J3" i="8"/>
  <c r="K3" i="8"/>
  <c r="L3" i="8"/>
  <c r="M3" i="8"/>
  <c r="N3" i="8"/>
  <c r="O3" i="8"/>
  <c r="P3" i="8"/>
  <c r="Q3" i="8"/>
  <c r="R3" i="8"/>
  <c r="S3" i="8"/>
  <c r="T3" i="8"/>
  <c r="U3" i="8"/>
  <c r="V3" i="8"/>
  <c r="W3" i="8"/>
  <c r="D4" i="8"/>
  <c r="E4" i="8"/>
  <c r="F4" i="8"/>
  <c r="G4" i="8"/>
  <c r="H4" i="8"/>
  <c r="I4" i="8"/>
  <c r="J4" i="8"/>
  <c r="K4" i="8"/>
  <c r="L4" i="8"/>
  <c r="M4" i="8"/>
  <c r="N4" i="8"/>
  <c r="O4" i="8"/>
  <c r="P4" i="8"/>
  <c r="Q4" i="8"/>
  <c r="R4" i="8"/>
  <c r="S4" i="8"/>
  <c r="T4" i="8"/>
  <c r="U4" i="8"/>
  <c r="V4" i="8"/>
  <c r="W4" i="8"/>
  <c r="D5" i="8"/>
  <c r="E5" i="8"/>
  <c r="F5" i="8"/>
  <c r="G5" i="8"/>
  <c r="H5" i="8"/>
  <c r="I5" i="8"/>
  <c r="J5" i="8"/>
  <c r="K5" i="8"/>
  <c r="L5" i="8"/>
  <c r="M5" i="8"/>
  <c r="N5" i="8"/>
  <c r="O5" i="8"/>
  <c r="P5" i="8"/>
  <c r="Q5" i="8"/>
  <c r="R5" i="8"/>
  <c r="S5" i="8"/>
  <c r="T5" i="8"/>
  <c r="U5" i="8"/>
  <c r="V5" i="8"/>
  <c r="W5" i="8"/>
  <c r="D6" i="8"/>
  <c r="E6" i="8"/>
  <c r="F6" i="8"/>
  <c r="G6" i="8"/>
  <c r="H6" i="8"/>
  <c r="I6" i="8"/>
  <c r="J6" i="8"/>
  <c r="K6" i="8"/>
  <c r="L6" i="8"/>
  <c r="M6" i="8"/>
  <c r="N6" i="8"/>
  <c r="O6" i="8"/>
  <c r="P6" i="8"/>
  <c r="Q6" i="8"/>
  <c r="R6" i="8"/>
  <c r="S6" i="8"/>
  <c r="T6" i="8"/>
  <c r="U6" i="8"/>
  <c r="V6" i="8"/>
  <c r="W6" i="8"/>
  <c r="D7" i="8"/>
  <c r="E7" i="8"/>
  <c r="F7" i="8"/>
  <c r="G7" i="8"/>
  <c r="H7" i="8"/>
  <c r="I7" i="8"/>
  <c r="J7" i="8"/>
  <c r="K7" i="8"/>
  <c r="L7" i="8"/>
  <c r="M7" i="8"/>
  <c r="N7" i="8"/>
  <c r="O7" i="8"/>
  <c r="P7" i="8"/>
  <c r="Q7" i="8"/>
  <c r="R7" i="8"/>
  <c r="S7" i="8"/>
  <c r="T7" i="8"/>
  <c r="U7" i="8"/>
  <c r="V7" i="8"/>
  <c r="W7" i="8"/>
  <c r="D8" i="8"/>
  <c r="E8" i="8"/>
  <c r="F8" i="8"/>
  <c r="G8" i="8"/>
  <c r="H8" i="8"/>
  <c r="I8" i="8"/>
  <c r="J8" i="8"/>
  <c r="K8" i="8"/>
  <c r="L8" i="8"/>
  <c r="M8" i="8"/>
  <c r="N8" i="8"/>
  <c r="O8" i="8"/>
  <c r="P8" i="8"/>
  <c r="Q8" i="8"/>
  <c r="R8" i="8"/>
  <c r="S8" i="8"/>
  <c r="T8" i="8"/>
  <c r="U8" i="8"/>
  <c r="V8" i="8"/>
  <c r="W8" i="8"/>
  <c r="D9" i="8"/>
  <c r="E9" i="8"/>
  <c r="F9" i="8"/>
  <c r="G9" i="8"/>
  <c r="H9" i="8"/>
  <c r="I9" i="8"/>
  <c r="J9" i="8"/>
  <c r="K9" i="8"/>
  <c r="L9" i="8"/>
  <c r="M9" i="8"/>
  <c r="N9" i="8"/>
  <c r="O9" i="8"/>
  <c r="P9" i="8"/>
  <c r="Q9" i="8"/>
  <c r="R9" i="8"/>
  <c r="S9" i="8"/>
  <c r="T9" i="8"/>
  <c r="U9" i="8"/>
  <c r="V9" i="8"/>
  <c r="W9" i="8"/>
  <c r="D10" i="8"/>
  <c r="E10" i="8"/>
  <c r="F10" i="8"/>
  <c r="G10" i="8"/>
  <c r="H10" i="8"/>
  <c r="I10" i="8"/>
  <c r="J10" i="8"/>
  <c r="K10" i="8"/>
  <c r="L10" i="8"/>
  <c r="M10" i="8"/>
  <c r="N10" i="8"/>
  <c r="O10" i="8"/>
  <c r="P10" i="8"/>
  <c r="Q10" i="8"/>
  <c r="R10" i="8"/>
  <c r="S10" i="8"/>
  <c r="T10" i="8"/>
  <c r="U10" i="8"/>
  <c r="V10" i="8"/>
  <c r="W10" i="8"/>
  <c r="D11" i="8"/>
  <c r="E11" i="8"/>
  <c r="F11" i="8"/>
  <c r="G11" i="8"/>
  <c r="H11" i="8"/>
  <c r="I11" i="8"/>
  <c r="J11" i="8"/>
  <c r="K11" i="8"/>
  <c r="L11" i="8"/>
  <c r="M11" i="8"/>
  <c r="N11" i="8"/>
  <c r="O11" i="8"/>
  <c r="P11" i="8"/>
  <c r="Q11" i="8"/>
  <c r="R11" i="8"/>
  <c r="S11" i="8"/>
  <c r="T11" i="8"/>
  <c r="U11" i="8"/>
  <c r="V11" i="8"/>
  <c r="W11" i="8"/>
  <c r="D12" i="8"/>
  <c r="E12" i="8"/>
  <c r="F12" i="8"/>
  <c r="G12" i="8"/>
  <c r="H12" i="8"/>
  <c r="I12" i="8"/>
  <c r="J12" i="8"/>
  <c r="K12" i="8"/>
  <c r="L12" i="8"/>
  <c r="M12" i="8"/>
  <c r="N12" i="8"/>
  <c r="O12" i="8"/>
  <c r="P12" i="8"/>
  <c r="Q12" i="8"/>
  <c r="R12" i="8"/>
  <c r="S12" i="8"/>
  <c r="T12" i="8"/>
  <c r="U12" i="8"/>
  <c r="V12" i="8"/>
  <c r="W12" i="8"/>
  <c r="D13" i="8"/>
  <c r="E13" i="8"/>
  <c r="F13" i="8"/>
  <c r="G13" i="8"/>
  <c r="H13" i="8"/>
  <c r="I13" i="8"/>
  <c r="J13" i="8"/>
  <c r="K13" i="8"/>
  <c r="L13" i="8"/>
  <c r="M13" i="8"/>
  <c r="N13" i="8"/>
  <c r="O13" i="8"/>
  <c r="P13" i="8"/>
  <c r="Q13" i="8"/>
  <c r="R13" i="8"/>
  <c r="S13" i="8"/>
  <c r="T13" i="8"/>
  <c r="U13" i="8"/>
  <c r="V13" i="8"/>
  <c r="W13" i="8"/>
  <c r="D14" i="8"/>
  <c r="E14" i="8"/>
  <c r="F14" i="8"/>
  <c r="G14" i="8"/>
  <c r="H14" i="8"/>
  <c r="I14" i="8"/>
  <c r="J14" i="8"/>
  <c r="K14" i="8"/>
  <c r="L14" i="8"/>
  <c r="M14" i="8"/>
  <c r="N14" i="8"/>
  <c r="O14" i="8"/>
  <c r="P14" i="8"/>
  <c r="Q14" i="8"/>
  <c r="R14" i="8"/>
  <c r="S14" i="8"/>
  <c r="T14" i="8"/>
  <c r="U14" i="8"/>
  <c r="V14" i="8"/>
  <c r="W14" i="8"/>
  <c r="D15" i="8"/>
  <c r="E15" i="8"/>
  <c r="F15" i="8"/>
  <c r="G15" i="8"/>
  <c r="H15" i="8"/>
  <c r="I15" i="8"/>
  <c r="J15" i="8"/>
  <c r="K15" i="8"/>
  <c r="L15" i="8"/>
  <c r="M15" i="8"/>
  <c r="N15" i="8"/>
  <c r="O15" i="8"/>
  <c r="P15" i="8"/>
  <c r="Q15" i="8"/>
  <c r="R15" i="8"/>
  <c r="S15" i="8"/>
  <c r="T15" i="8"/>
  <c r="U15" i="8"/>
  <c r="V15" i="8"/>
  <c r="W15" i="8"/>
  <c r="D16" i="8"/>
  <c r="E16" i="8"/>
  <c r="F16" i="8"/>
  <c r="G16" i="8"/>
  <c r="H16" i="8"/>
  <c r="I16" i="8"/>
  <c r="J16" i="8"/>
  <c r="K16" i="8"/>
  <c r="L16" i="8"/>
  <c r="M16" i="8"/>
  <c r="N16" i="8"/>
  <c r="O16" i="8"/>
  <c r="P16" i="8"/>
  <c r="Q16" i="8"/>
  <c r="R16" i="8"/>
  <c r="S16" i="8"/>
  <c r="T16" i="8"/>
  <c r="U16" i="8"/>
  <c r="V16" i="8"/>
  <c r="W16" i="8"/>
  <c r="D17" i="8"/>
  <c r="E17" i="8"/>
  <c r="F17" i="8"/>
  <c r="G17" i="8"/>
  <c r="H17" i="8"/>
  <c r="I17" i="8"/>
  <c r="J17" i="8"/>
  <c r="K17" i="8"/>
  <c r="L17" i="8"/>
  <c r="M17" i="8"/>
  <c r="N17" i="8"/>
  <c r="O17" i="8"/>
  <c r="P17" i="8"/>
  <c r="Q17" i="8"/>
  <c r="R17" i="8"/>
  <c r="S17" i="8"/>
  <c r="T17" i="8"/>
  <c r="U17" i="8"/>
  <c r="V17" i="8"/>
  <c r="W17" i="8"/>
  <c r="D18" i="8"/>
  <c r="E18" i="8"/>
  <c r="F18" i="8"/>
  <c r="G18" i="8"/>
  <c r="H18" i="8"/>
  <c r="I18" i="8"/>
  <c r="J18" i="8"/>
  <c r="K18" i="8"/>
  <c r="L18" i="8"/>
  <c r="M18" i="8"/>
  <c r="N18" i="8"/>
  <c r="O18" i="8"/>
  <c r="P18" i="8"/>
  <c r="Q18" i="8"/>
  <c r="R18" i="8"/>
  <c r="S18" i="8"/>
  <c r="T18" i="8"/>
  <c r="U18" i="8"/>
  <c r="V18" i="8"/>
  <c r="W18" i="8"/>
  <c r="D19" i="8"/>
  <c r="E19" i="8"/>
  <c r="F19" i="8"/>
  <c r="G19" i="8"/>
  <c r="H19" i="8"/>
  <c r="I19" i="8"/>
  <c r="J19" i="8"/>
  <c r="K19" i="8"/>
  <c r="L19" i="8"/>
  <c r="M19" i="8"/>
  <c r="N19" i="8"/>
  <c r="O19" i="8"/>
  <c r="P19" i="8"/>
  <c r="Q19" i="8"/>
  <c r="R19" i="8"/>
  <c r="S19" i="8"/>
  <c r="T19" i="8"/>
  <c r="U19" i="8"/>
  <c r="V19" i="8"/>
  <c r="W19" i="8"/>
  <c r="D20" i="8"/>
  <c r="E20" i="8"/>
  <c r="F20" i="8"/>
  <c r="G20" i="8"/>
  <c r="H20" i="8"/>
  <c r="I20" i="8"/>
  <c r="J20" i="8"/>
  <c r="K20" i="8"/>
  <c r="L20" i="8"/>
  <c r="M20" i="8"/>
  <c r="N20" i="8"/>
  <c r="O20" i="8"/>
  <c r="P20" i="8"/>
  <c r="Q20" i="8"/>
  <c r="R20" i="8"/>
  <c r="S20" i="8"/>
  <c r="T20" i="8"/>
  <c r="U20" i="8"/>
  <c r="V20" i="8"/>
  <c r="W20" i="8"/>
  <c r="D21" i="8"/>
  <c r="E21" i="8"/>
  <c r="F21" i="8"/>
  <c r="G21" i="8"/>
  <c r="H21" i="8"/>
  <c r="I21" i="8"/>
  <c r="J21" i="8"/>
  <c r="K21" i="8"/>
  <c r="L21" i="8"/>
  <c r="M21" i="8"/>
  <c r="N21" i="8"/>
  <c r="O21" i="8"/>
  <c r="P21" i="8"/>
  <c r="Q21" i="8"/>
  <c r="R21" i="8"/>
  <c r="S21" i="8"/>
  <c r="T21" i="8"/>
  <c r="U21" i="8"/>
  <c r="V21" i="8"/>
  <c r="W21" i="8"/>
  <c r="D22" i="8"/>
  <c r="E22" i="8"/>
  <c r="F22" i="8"/>
  <c r="G22" i="8"/>
  <c r="H22" i="8"/>
  <c r="I22" i="8"/>
  <c r="J22" i="8"/>
  <c r="K22" i="8"/>
  <c r="L22" i="8"/>
  <c r="M22" i="8"/>
  <c r="N22" i="8"/>
  <c r="O22" i="8"/>
  <c r="P22" i="8"/>
  <c r="Q22" i="8"/>
  <c r="R22" i="8"/>
  <c r="S22" i="8"/>
  <c r="T22" i="8"/>
  <c r="U22" i="8"/>
  <c r="V22" i="8"/>
  <c r="W22" i="8"/>
  <c r="D23" i="8"/>
  <c r="E23" i="8"/>
  <c r="F23" i="8"/>
  <c r="G23" i="8"/>
  <c r="H23" i="8"/>
  <c r="I23" i="8"/>
  <c r="J23" i="8"/>
  <c r="K23" i="8"/>
  <c r="L23" i="8"/>
  <c r="M23" i="8"/>
  <c r="N23" i="8"/>
  <c r="O23" i="8"/>
  <c r="P23" i="8"/>
  <c r="Q23" i="8"/>
  <c r="R23" i="8"/>
  <c r="S23" i="8"/>
  <c r="T23" i="8"/>
  <c r="U23" i="8"/>
  <c r="V23" i="8"/>
  <c r="W23" i="8"/>
  <c r="D24" i="8"/>
  <c r="E24" i="8"/>
  <c r="F24" i="8"/>
  <c r="G24" i="8"/>
  <c r="H24" i="8"/>
  <c r="I24" i="8"/>
  <c r="J24" i="8"/>
  <c r="K24" i="8"/>
  <c r="L24" i="8"/>
  <c r="M24" i="8"/>
  <c r="N24" i="8"/>
  <c r="O24" i="8"/>
  <c r="P24" i="8"/>
  <c r="Q24" i="8"/>
  <c r="R24" i="8"/>
  <c r="S24" i="8"/>
  <c r="T24" i="8"/>
  <c r="U24" i="8"/>
  <c r="V24" i="8"/>
  <c r="W24" i="8"/>
  <c r="D25" i="8"/>
  <c r="E25" i="8"/>
  <c r="F25" i="8"/>
  <c r="G25" i="8"/>
  <c r="H25" i="8"/>
  <c r="I25" i="8"/>
  <c r="J25" i="8"/>
  <c r="K25" i="8"/>
  <c r="L25" i="8"/>
  <c r="M25" i="8"/>
  <c r="N25" i="8"/>
  <c r="O25" i="8"/>
  <c r="P25" i="8"/>
  <c r="Q25" i="8"/>
  <c r="R25" i="8"/>
  <c r="S25" i="8"/>
  <c r="T25" i="8"/>
  <c r="U25" i="8"/>
  <c r="V25" i="8"/>
  <c r="W25" i="8"/>
  <c r="D26" i="8"/>
  <c r="E26" i="8"/>
  <c r="F26" i="8"/>
  <c r="G26" i="8"/>
  <c r="H26" i="8"/>
  <c r="I26" i="8"/>
  <c r="J26" i="8"/>
  <c r="K26" i="8"/>
  <c r="L26" i="8"/>
  <c r="M26" i="8"/>
  <c r="N26" i="8"/>
  <c r="O26" i="8"/>
  <c r="P26" i="8"/>
  <c r="Q26" i="8"/>
  <c r="R26" i="8"/>
  <c r="S26" i="8"/>
  <c r="T26" i="8"/>
  <c r="U26" i="8"/>
  <c r="V26" i="8"/>
  <c r="W26" i="8"/>
  <c r="D27" i="8"/>
  <c r="E27" i="8"/>
  <c r="F27" i="8"/>
  <c r="G27" i="8"/>
  <c r="H27" i="8"/>
  <c r="I27" i="8"/>
  <c r="J27" i="8"/>
  <c r="K27" i="8"/>
  <c r="L27" i="8"/>
  <c r="M27" i="8"/>
  <c r="N27" i="8"/>
  <c r="O27" i="8"/>
  <c r="P27" i="8"/>
  <c r="Q27" i="8"/>
  <c r="R27" i="8"/>
  <c r="S27" i="8"/>
  <c r="T27" i="8"/>
  <c r="U27" i="8"/>
  <c r="V27" i="8"/>
  <c r="W27" i="8"/>
  <c r="D28" i="8"/>
  <c r="E28" i="8"/>
  <c r="F28" i="8"/>
  <c r="G28" i="8"/>
  <c r="H28" i="8"/>
  <c r="I28" i="8"/>
  <c r="J28" i="8"/>
  <c r="K28" i="8"/>
  <c r="L28" i="8"/>
  <c r="M28" i="8"/>
  <c r="N28" i="8"/>
  <c r="O28" i="8"/>
  <c r="P28" i="8"/>
  <c r="Q28" i="8"/>
  <c r="R28" i="8"/>
  <c r="S28" i="8"/>
  <c r="T28" i="8"/>
  <c r="U28" i="8"/>
  <c r="V28" i="8"/>
  <c r="W28" i="8"/>
  <c r="D29" i="8"/>
  <c r="E29" i="8"/>
  <c r="F29" i="8"/>
  <c r="G29" i="8"/>
  <c r="H29" i="8"/>
  <c r="I29" i="8"/>
  <c r="J29" i="8"/>
  <c r="K29" i="8"/>
  <c r="L29" i="8"/>
  <c r="M29" i="8"/>
  <c r="N29" i="8"/>
  <c r="O29" i="8"/>
  <c r="P29" i="8"/>
  <c r="Q29" i="8"/>
  <c r="R29" i="8"/>
  <c r="S29" i="8"/>
  <c r="T29" i="8"/>
  <c r="U29" i="8"/>
  <c r="V29" i="8"/>
  <c r="W29" i="8"/>
  <c r="D30" i="8"/>
  <c r="E30" i="8"/>
  <c r="F30" i="8"/>
  <c r="G30" i="8"/>
  <c r="H30" i="8"/>
  <c r="I30" i="8"/>
  <c r="J30" i="8"/>
  <c r="K30" i="8"/>
  <c r="L30" i="8"/>
  <c r="M30" i="8"/>
  <c r="N30" i="8"/>
  <c r="O30" i="8"/>
  <c r="P30" i="8"/>
  <c r="Q30" i="8"/>
  <c r="R30" i="8"/>
  <c r="S30" i="8"/>
  <c r="T30" i="8"/>
  <c r="U30" i="8"/>
  <c r="V30" i="8"/>
  <c r="W30" i="8"/>
  <c r="D31" i="8"/>
  <c r="E31" i="8"/>
  <c r="F31" i="8"/>
  <c r="G31" i="8"/>
  <c r="H31" i="8"/>
  <c r="I31" i="8"/>
  <c r="J31" i="8"/>
  <c r="K31" i="8"/>
  <c r="L31" i="8"/>
  <c r="M31" i="8"/>
  <c r="N31" i="8"/>
  <c r="O31" i="8"/>
  <c r="P31" i="8"/>
  <c r="Q31" i="8"/>
  <c r="R31" i="8"/>
  <c r="S31" i="8"/>
  <c r="T31" i="8"/>
  <c r="U31" i="8"/>
  <c r="V31" i="8"/>
  <c r="W31" i="8"/>
  <c r="D32" i="8"/>
  <c r="E32" i="8"/>
  <c r="F32" i="8"/>
  <c r="G32" i="8"/>
  <c r="H32" i="8"/>
  <c r="I32" i="8"/>
  <c r="J32" i="8"/>
  <c r="K32" i="8"/>
  <c r="L32" i="8"/>
  <c r="M32" i="8"/>
  <c r="N32" i="8"/>
  <c r="O32" i="8"/>
  <c r="P32" i="8"/>
  <c r="Q32" i="8"/>
  <c r="R32" i="8"/>
  <c r="S32" i="8"/>
  <c r="T32" i="8"/>
  <c r="U32" i="8"/>
  <c r="V32" i="8"/>
  <c r="W32" i="8"/>
  <c r="D33" i="8"/>
  <c r="E33" i="8"/>
  <c r="F33" i="8"/>
  <c r="G33" i="8"/>
  <c r="H33" i="8"/>
  <c r="I33" i="8"/>
  <c r="J33" i="8"/>
  <c r="K33" i="8"/>
  <c r="L33" i="8"/>
  <c r="M33" i="8"/>
  <c r="N33" i="8"/>
  <c r="O33" i="8"/>
  <c r="P33" i="8"/>
  <c r="Q33" i="8"/>
  <c r="R33" i="8"/>
  <c r="S33" i="8"/>
  <c r="T33" i="8"/>
  <c r="U33" i="8"/>
  <c r="V33" i="8"/>
  <c r="W33" i="8"/>
  <c r="D34" i="8"/>
  <c r="E34" i="8"/>
  <c r="F34" i="8"/>
  <c r="G34" i="8"/>
  <c r="H34" i="8"/>
  <c r="I34" i="8"/>
  <c r="J34" i="8"/>
  <c r="K34" i="8"/>
  <c r="L34" i="8"/>
  <c r="M34" i="8"/>
  <c r="N34" i="8"/>
  <c r="O34" i="8"/>
  <c r="P34" i="8"/>
  <c r="Q34" i="8"/>
  <c r="R34" i="8"/>
  <c r="S34" i="8"/>
  <c r="T34" i="8"/>
  <c r="U34" i="8"/>
  <c r="V34" i="8"/>
  <c r="W34" i="8"/>
  <c r="D35" i="8"/>
  <c r="E35" i="8"/>
  <c r="F35" i="8"/>
  <c r="G35" i="8"/>
  <c r="H35" i="8"/>
  <c r="I35" i="8"/>
  <c r="J35" i="8"/>
  <c r="K35" i="8"/>
  <c r="L35" i="8"/>
  <c r="M35" i="8"/>
  <c r="N35" i="8"/>
  <c r="O35" i="8"/>
  <c r="P35" i="8"/>
  <c r="Q35" i="8"/>
  <c r="R35" i="8"/>
  <c r="S35" i="8"/>
  <c r="T35" i="8"/>
  <c r="U35" i="8"/>
  <c r="V35" i="8"/>
  <c r="W35" i="8"/>
  <c r="D36" i="8"/>
  <c r="E36" i="8"/>
  <c r="F36" i="8"/>
  <c r="G36" i="8"/>
  <c r="H36" i="8"/>
  <c r="I36" i="8"/>
  <c r="J36" i="8"/>
  <c r="K36" i="8"/>
  <c r="L36" i="8"/>
  <c r="M36" i="8"/>
  <c r="N36" i="8"/>
  <c r="O36" i="8"/>
  <c r="P36" i="8"/>
  <c r="Q36" i="8"/>
  <c r="R36" i="8"/>
  <c r="S36" i="8"/>
  <c r="T36" i="8"/>
  <c r="U36" i="8"/>
  <c r="V36" i="8"/>
  <c r="W36" i="8"/>
  <c r="D37" i="8"/>
  <c r="E37" i="8"/>
  <c r="F37" i="8"/>
  <c r="G37" i="8"/>
  <c r="H37" i="8"/>
  <c r="I37" i="8"/>
  <c r="J37" i="8"/>
  <c r="K37" i="8"/>
  <c r="L37" i="8"/>
  <c r="M37" i="8"/>
  <c r="N37" i="8"/>
  <c r="O37" i="8"/>
  <c r="P37" i="8"/>
  <c r="Q37" i="8"/>
  <c r="R37" i="8"/>
  <c r="S37" i="8"/>
  <c r="T37" i="8"/>
  <c r="U37" i="8"/>
  <c r="V37" i="8"/>
  <c r="W37" i="8"/>
  <c r="D38" i="8"/>
  <c r="E38" i="8"/>
  <c r="F38" i="8"/>
  <c r="G38" i="8"/>
  <c r="H38" i="8"/>
  <c r="I38" i="8"/>
  <c r="J38" i="8"/>
  <c r="K38" i="8"/>
  <c r="L38" i="8"/>
  <c r="M38" i="8"/>
  <c r="N38" i="8"/>
  <c r="O38" i="8"/>
  <c r="P38" i="8"/>
  <c r="Q38" i="8"/>
  <c r="R38" i="8"/>
  <c r="S38" i="8"/>
  <c r="T38" i="8"/>
  <c r="U38" i="8"/>
  <c r="V38" i="8"/>
  <c r="W38" i="8"/>
  <c r="D39" i="8"/>
  <c r="E39" i="8"/>
  <c r="F39" i="8"/>
  <c r="G39" i="8"/>
  <c r="H39" i="8"/>
  <c r="I39" i="8"/>
  <c r="J39" i="8"/>
  <c r="K39" i="8"/>
  <c r="L39" i="8"/>
  <c r="M39" i="8"/>
  <c r="N39" i="8"/>
  <c r="O39" i="8"/>
  <c r="P39" i="8"/>
  <c r="Q39" i="8"/>
  <c r="R39" i="8"/>
  <c r="S39" i="8"/>
  <c r="T39" i="8"/>
  <c r="U39" i="8"/>
  <c r="V39" i="8"/>
  <c r="W39" i="8"/>
  <c r="D40" i="8"/>
  <c r="E40" i="8"/>
  <c r="F40" i="8"/>
  <c r="G40" i="8"/>
  <c r="H40" i="8"/>
  <c r="I40" i="8"/>
  <c r="J40" i="8"/>
  <c r="K40" i="8"/>
  <c r="L40" i="8"/>
  <c r="M40" i="8"/>
  <c r="N40" i="8"/>
  <c r="O40" i="8"/>
  <c r="P40" i="8"/>
  <c r="Q40" i="8"/>
  <c r="R40" i="8"/>
  <c r="S40" i="8"/>
  <c r="T40" i="8"/>
  <c r="U40" i="8"/>
  <c r="V40" i="8"/>
  <c r="W40" i="8"/>
  <c r="D41" i="8"/>
  <c r="E41" i="8"/>
  <c r="F41" i="8"/>
  <c r="G41" i="8"/>
  <c r="H41" i="8"/>
  <c r="I41" i="8"/>
  <c r="J41" i="8"/>
  <c r="K41" i="8"/>
  <c r="L41" i="8"/>
  <c r="M41" i="8"/>
  <c r="N41" i="8"/>
  <c r="O41" i="8"/>
  <c r="P41" i="8"/>
  <c r="Q41" i="8"/>
  <c r="R41" i="8"/>
  <c r="S41" i="8"/>
  <c r="T41" i="8"/>
  <c r="U41" i="8"/>
  <c r="V41" i="8"/>
  <c r="W41" i="8"/>
  <c r="D42" i="8"/>
  <c r="E42" i="8"/>
  <c r="F42" i="8"/>
  <c r="G42" i="8"/>
  <c r="H42" i="8"/>
  <c r="I42" i="8"/>
  <c r="J42" i="8"/>
  <c r="K42" i="8"/>
  <c r="L42" i="8"/>
  <c r="M42" i="8"/>
  <c r="N42" i="8"/>
  <c r="O42" i="8"/>
  <c r="P42" i="8"/>
  <c r="Q42" i="8"/>
  <c r="R42" i="8"/>
  <c r="S42" i="8"/>
  <c r="T42" i="8"/>
  <c r="U42" i="8"/>
  <c r="V42" i="8"/>
  <c r="W42" i="8"/>
  <c r="D43" i="8"/>
  <c r="E43" i="8"/>
  <c r="F43" i="8"/>
  <c r="G43" i="8"/>
  <c r="H43" i="8"/>
  <c r="I43" i="8"/>
  <c r="J43" i="8"/>
  <c r="K43" i="8"/>
  <c r="L43" i="8"/>
  <c r="M43" i="8"/>
  <c r="N43" i="8"/>
  <c r="O43" i="8"/>
  <c r="P43" i="8"/>
  <c r="Q43" i="8"/>
  <c r="R43" i="8"/>
  <c r="S43" i="8"/>
  <c r="T43" i="8"/>
  <c r="U43" i="8"/>
  <c r="V43" i="8"/>
  <c r="W43" i="8"/>
  <c r="D44" i="8"/>
  <c r="E44" i="8"/>
  <c r="F44" i="8"/>
  <c r="G44" i="8"/>
  <c r="H44" i="8"/>
  <c r="I44" i="8"/>
  <c r="J44" i="8"/>
  <c r="K44" i="8"/>
  <c r="L44" i="8"/>
  <c r="M44" i="8"/>
  <c r="N44" i="8"/>
  <c r="O44" i="8"/>
  <c r="P44" i="8"/>
  <c r="Q44" i="8"/>
  <c r="R44" i="8"/>
  <c r="S44" i="8"/>
  <c r="T44" i="8"/>
  <c r="U44" i="8"/>
  <c r="V44" i="8"/>
  <c r="W44" i="8"/>
  <c r="D45" i="8"/>
  <c r="E45" i="8"/>
  <c r="F45" i="8"/>
  <c r="G45" i="8"/>
  <c r="H45" i="8"/>
  <c r="I45" i="8"/>
  <c r="J45" i="8"/>
  <c r="K45" i="8"/>
  <c r="L45" i="8"/>
  <c r="M45" i="8"/>
  <c r="N45" i="8"/>
  <c r="O45" i="8"/>
  <c r="P45" i="8"/>
  <c r="Q45" i="8"/>
  <c r="R45" i="8"/>
  <c r="S45" i="8"/>
  <c r="T45" i="8"/>
  <c r="U45" i="8"/>
  <c r="V45" i="8"/>
  <c r="W45" i="8"/>
  <c r="D46" i="8"/>
  <c r="E46" i="8"/>
  <c r="F46" i="8"/>
  <c r="G46" i="8"/>
  <c r="H46" i="8"/>
  <c r="I46" i="8"/>
  <c r="J46" i="8"/>
  <c r="K46" i="8"/>
  <c r="L46" i="8"/>
  <c r="M46" i="8"/>
  <c r="N46" i="8"/>
  <c r="O46" i="8"/>
  <c r="P46" i="8"/>
  <c r="Q46" i="8"/>
  <c r="R46" i="8"/>
  <c r="S46" i="8"/>
  <c r="T46" i="8"/>
  <c r="U46" i="8"/>
  <c r="V46" i="8"/>
  <c r="W46" i="8"/>
  <c r="D47" i="8"/>
  <c r="E47" i="8"/>
  <c r="F47" i="8"/>
  <c r="G47" i="8"/>
  <c r="H47" i="8"/>
  <c r="I47" i="8"/>
  <c r="J47" i="8"/>
  <c r="K47" i="8"/>
  <c r="L47" i="8"/>
  <c r="M47" i="8"/>
  <c r="N47" i="8"/>
  <c r="O47" i="8"/>
  <c r="P47" i="8"/>
  <c r="Q47" i="8"/>
  <c r="R47" i="8"/>
  <c r="S47" i="8"/>
  <c r="T47" i="8"/>
  <c r="U47" i="8"/>
  <c r="V47" i="8"/>
  <c r="W47" i="8"/>
  <c r="D48" i="8"/>
  <c r="E48" i="8"/>
  <c r="F48" i="8"/>
  <c r="G48" i="8"/>
  <c r="H48" i="8"/>
  <c r="I48" i="8"/>
  <c r="J48" i="8"/>
  <c r="K48" i="8"/>
  <c r="L48" i="8"/>
  <c r="M48" i="8"/>
  <c r="N48" i="8"/>
  <c r="O48" i="8"/>
  <c r="P48" i="8"/>
  <c r="Q48" i="8"/>
  <c r="R48" i="8"/>
  <c r="S48" i="8"/>
  <c r="T48" i="8"/>
  <c r="U48" i="8"/>
  <c r="V48" i="8"/>
  <c r="W48" i="8"/>
  <c r="D49" i="8"/>
  <c r="E49" i="8"/>
  <c r="F49" i="8"/>
  <c r="G49" i="8"/>
  <c r="H49" i="8"/>
  <c r="I49" i="8"/>
  <c r="J49" i="8"/>
  <c r="K49" i="8"/>
  <c r="L49" i="8"/>
  <c r="M49" i="8"/>
  <c r="N49" i="8"/>
  <c r="O49" i="8"/>
  <c r="P49" i="8"/>
  <c r="Q49" i="8"/>
  <c r="R49" i="8"/>
  <c r="S49" i="8"/>
  <c r="T49" i="8"/>
  <c r="U49" i="8"/>
  <c r="V49" i="8"/>
  <c r="W49" i="8"/>
  <c r="D50" i="8"/>
  <c r="E50" i="8"/>
  <c r="F50" i="8"/>
  <c r="G50" i="8"/>
  <c r="H50" i="8"/>
  <c r="I50" i="8"/>
  <c r="J50" i="8"/>
  <c r="K50" i="8"/>
  <c r="L50" i="8"/>
  <c r="M50" i="8"/>
  <c r="N50" i="8"/>
  <c r="O50" i="8"/>
  <c r="P50" i="8"/>
  <c r="Q50" i="8"/>
  <c r="R50" i="8"/>
  <c r="S50" i="8"/>
  <c r="T50" i="8"/>
  <c r="U50" i="8"/>
  <c r="V50" i="8"/>
  <c r="W50" i="8"/>
  <c r="D51" i="8"/>
  <c r="E51" i="8"/>
  <c r="F51" i="8"/>
  <c r="G51" i="8"/>
  <c r="H51" i="8"/>
  <c r="I51" i="8"/>
  <c r="J51" i="8"/>
  <c r="K51" i="8"/>
  <c r="L51" i="8"/>
  <c r="M51" i="8"/>
  <c r="N51" i="8"/>
  <c r="O51" i="8"/>
  <c r="P51" i="8"/>
  <c r="Q51" i="8"/>
  <c r="R51" i="8"/>
  <c r="S51" i="8"/>
  <c r="T51" i="8"/>
  <c r="U51" i="8"/>
  <c r="V51" i="8"/>
  <c r="W51" i="8"/>
  <c r="D52" i="8"/>
  <c r="E52" i="8"/>
  <c r="F52" i="8"/>
  <c r="G52" i="8"/>
  <c r="H52" i="8"/>
  <c r="I52" i="8"/>
  <c r="J52" i="8"/>
  <c r="K52" i="8"/>
  <c r="L52" i="8"/>
  <c r="M52" i="8"/>
  <c r="N52" i="8"/>
  <c r="O52" i="8"/>
  <c r="P52" i="8"/>
  <c r="Q52" i="8"/>
  <c r="R52" i="8"/>
  <c r="S52" i="8"/>
  <c r="T52" i="8"/>
  <c r="U52" i="8"/>
  <c r="V52" i="8"/>
  <c r="W52" i="8"/>
  <c r="D53" i="8"/>
  <c r="E53" i="8"/>
  <c r="F53" i="8"/>
  <c r="G53" i="8"/>
  <c r="H53" i="8"/>
  <c r="I53" i="8"/>
  <c r="J53" i="8"/>
  <c r="K53" i="8"/>
  <c r="L53" i="8"/>
  <c r="M53" i="8"/>
  <c r="N53" i="8"/>
  <c r="O53" i="8"/>
  <c r="P53" i="8"/>
  <c r="Q53" i="8"/>
  <c r="R53" i="8"/>
  <c r="S53" i="8"/>
  <c r="T53" i="8"/>
  <c r="U53" i="8"/>
  <c r="V53" i="8"/>
  <c r="W53" i="8"/>
  <c r="D54" i="8"/>
  <c r="E54" i="8"/>
  <c r="F54" i="8"/>
  <c r="G54" i="8"/>
  <c r="H54" i="8"/>
  <c r="I54" i="8"/>
  <c r="J54" i="8"/>
  <c r="K54" i="8"/>
  <c r="L54" i="8"/>
  <c r="M54" i="8"/>
  <c r="N54" i="8"/>
  <c r="O54" i="8"/>
  <c r="P54" i="8"/>
  <c r="Q54" i="8"/>
  <c r="R54" i="8"/>
  <c r="S54" i="8"/>
  <c r="T54" i="8"/>
  <c r="U54" i="8"/>
  <c r="V54" i="8"/>
  <c r="W54" i="8"/>
  <c r="D55" i="8"/>
  <c r="E55" i="8"/>
  <c r="F55" i="8"/>
  <c r="G55" i="8"/>
  <c r="H55" i="8"/>
  <c r="I55" i="8"/>
  <c r="J55" i="8"/>
  <c r="K55" i="8"/>
  <c r="L55" i="8"/>
  <c r="M55" i="8"/>
  <c r="N55" i="8"/>
  <c r="O55" i="8"/>
  <c r="P55" i="8"/>
  <c r="Q55" i="8"/>
  <c r="R55" i="8"/>
  <c r="S55" i="8"/>
  <c r="T55" i="8"/>
  <c r="U55" i="8"/>
  <c r="V55" i="8"/>
  <c r="W55" i="8"/>
  <c r="D56" i="8"/>
  <c r="E56" i="8"/>
  <c r="F56" i="8"/>
  <c r="G56" i="8"/>
  <c r="H56" i="8"/>
  <c r="I56" i="8"/>
  <c r="J56" i="8"/>
  <c r="K56" i="8"/>
  <c r="L56" i="8"/>
  <c r="M56" i="8"/>
  <c r="N56" i="8"/>
  <c r="O56" i="8"/>
  <c r="P56" i="8"/>
  <c r="Q56" i="8"/>
  <c r="R56" i="8"/>
  <c r="S56" i="8"/>
  <c r="T56" i="8"/>
  <c r="U56" i="8"/>
  <c r="V56" i="8"/>
  <c r="W56" i="8"/>
  <c r="D57" i="8"/>
  <c r="E57" i="8"/>
  <c r="F57" i="8"/>
  <c r="G57" i="8"/>
  <c r="H57" i="8"/>
  <c r="I57" i="8"/>
  <c r="J57" i="8"/>
  <c r="K57" i="8"/>
  <c r="L57" i="8"/>
  <c r="M57" i="8"/>
  <c r="N57" i="8"/>
  <c r="O57" i="8"/>
  <c r="P57" i="8"/>
  <c r="Q57" i="8"/>
  <c r="R57" i="8"/>
  <c r="S57" i="8"/>
  <c r="T57" i="8"/>
  <c r="U57" i="8"/>
  <c r="V57" i="8"/>
  <c r="W57" i="8"/>
  <c r="D58" i="8"/>
  <c r="E58" i="8"/>
  <c r="F58" i="8"/>
  <c r="G58" i="8"/>
  <c r="H58" i="8"/>
  <c r="I58" i="8"/>
  <c r="J58" i="8"/>
  <c r="K58" i="8"/>
  <c r="L58" i="8"/>
  <c r="M58" i="8"/>
  <c r="N58" i="8"/>
  <c r="O58" i="8"/>
  <c r="P58" i="8"/>
  <c r="Q58" i="8"/>
  <c r="R58" i="8"/>
  <c r="S58" i="8"/>
  <c r="T58" i="8"/>
  <c r="U58" i="8"/>
  <c r="V58" i="8"/>
  <c r="W58" i="8"/>
  <c r="D59" i="8"/>
  <c r="E59" i="8"/>
  <c r="F59" i="8"/>
  <c r="G59" i="8"/>
  <c r="H59" i="8"/>
  <c r="I59" i="8"/>
  <c r="J59" i="8"/>
  <c r="K59" i="8"/>
  <c r="L59" i="8"/>
  <c r="M59" i="8"/>
  <c r="N59" i="8"/>
  <c r="O59" i="8"/>
  <c r="P59" i="8"/>
  <c r="Q59" i="8"/>
  <c r="R59" i="8"/>
  <c r="S59" i="8"/>
  <c r="T59" i="8"/>
  <c r="U59" i="8"/>
  <c r="V59" i="8"/>
  <c r="W59" i="8"/>
  <c r="D60" i="8"/>
  <c r="E60" i="8"/>
  <c r="F60" i="8"/>
  <c r="G60" i="8"/>
  <c r="H60" i="8"/>
  <c r="I60" i="8"/>
  <c r="J60" i="8"/>
  <c r="K60" i="8"/>
  <c r="L60" i="8"/>
  <c r="M60" i="8"/>
  <c r="N60" i="8"/>
  <c r="O60" i="8"/>
  <c r="P60" i="8"/>
  <c r="Q60" i="8"/>
  <c r="R60" i="8"/>
  <c r="S60" i="8"/>
  <c r="T60" i="8"/>
  <c r="U60" i="8"/>
  <c r="V60" i="8"/>
  <c r="W60" i="8"/>
  <c r="D61" i="8"/>
  <c r="E61" i="8"/>
  <c r="F61" i="8"/>
  <c r="G61" i="8"/>
  <c r="H61" i="8"/>
  <c r="I61" i="8"/>
  <c r="J61" i="8"/>
  <c r="K61" i="8"/>
  <c r="L61" i="8"/>
  <c r="M61" i="8"/>
  <c r="N61" i="8"/>
  <c r="O61" i="8"/>
  <c r="P61" i="8"/>
  <c r="Q61" i="8"/>
  <c r="R61" i="8"/>
  <c r="S61" i="8"/>
  <c r="T61" i="8"/>
  <c r="U61" i="8"/>
  <c r="V61" i="8"/>
  <c r="W61" i="8"/>
  <c r="D62" i="8"/>
  <c r="E62" i="8"/>
  <c r="F62" i="8"/>
  <c r="G62" i="8"/>
  <c r="H62" i="8"/>
  <c r="I62" i="8"/>
  <c r="J62" i="8"/>
  <c r="K62" i="8"/>
  <c r="L62" i="8"/>
  <c r="M62" i="8"/>
  <c r="N62" i="8"/>
  <c r="O62" i="8"/>
  <c r="P62" i="8"/>
  <c r="Q62" i="8"/>
  <c r="R62" i="8"/>
  <c r="S62" i="8"/>
  <c r="T62" i="8"/>
  <c r="U62" i="8"/>
  <c r="V62" i="8"/>
  <c r="W62" i="8"/>
  <c r="D63" i="8"/>
  <c r="E63" i="8"/>
  <c r="F63" i="8"/>
  <c r="G63" i="8"/>
  <c r="H63" i="8"/>
  <c r="I63" i="8"/>
  <c r="J63" i="8"/>
  <c r="K63" i="8"/>
  <c r="L63" i="8"/>
  <c r="M63" i="8"/>
  <c r="N63" i="8"/>
  <c r="O63" i="8"/>
  <c r="P63" i="8"/>
  <c r="Q63" i="8"/>
  <c r="R63" i="8"/>
  <c r="S63" i="8"/>
  <c r="T63" i="8"/>
  <c r="U63" i="8"/>
  <c r="V63" i="8"/>
  <c r="W63" i="8"/>
  <c r="D64" i="8"/>
  <c r="E64" i="8"/>
  <c r="F64" i="8"/>
  <c r="G64" i="8"/>
  <c r="H64" i="8"/>
  <c r="I64" i="8"/>
  <c r="J64" i="8"/>
  <c r="K64" i="8"/>
  <c r="L64" i="8"/>
  <c r="M64" i="8"/>
  <c r="N64" i="8"/>
  <c r="O64" i="8"/>
  <c r="P64" i="8"/>
  <c r="Q64" i="8"/>
  <c r="R64" i="8"/>
  <c r="S64" i="8"/>
  <c r="T64" i="8"/>
  <c r="U64" i="8"/>
  <c r="V64" i="8"/>
  <c r="W64" i="8"/>
  <c r="D65" i="8"/>
  <c r="E65" i="8"/>
  <c r="F65" i="8"/>
  <c r="G65" i="8"/>
  <c r="H65" i="8"/>
  <c r="I65" i="8"/>
  <c r="J65" i="8"/>
  <c r="K65" i="8"/>
  <c r="L65" i="8"/>
  <c r="M65" i="8"/>
  <c r="N65" i="8"/>
  <c r="O65" i="8"/>
  <c r="P65" i="8"/>
  <c r="Q65" i="8"/>
  <c r="R65" i="8"/>
  <c r="S65" i="8"/>
  <c r="T65" i="8"/>
  <c r="U65" i="8"/>
  <c r="V65" i="8"/>
  <c r="W65" i="8"/>
  <c r="D66" i="8"/>
  <c r="E66" i="8"/>
  <c r="F66" i="8"/>
  <c r="G66" i="8"/>
  <c r="H66" i="8"/>
  <c r="I66" i="8"/>
  <c r="J66" i="8"/>
  <c r="K66" i="8"/>
  <c r="L66" i="8"/>
  <c r="M66" i="8"/>
  <c r="N66" i="8"/>
  <c r="O66" i="8"/>
  <c r="P66" i="8"/>
  <c r="Q66" i="8"/>
  <c r="R66" i="8"/>
  <c r="S66" i="8"/>
  <c r="T66" i="8"/>
  <c r="U66" i="8"/>
  <c r="V66" i="8"/>
  <c r="W66" i="8"/>
  <c r="D67" i="8"/>
  <c r="E67" i="8"/>
  <c r="F67" i="8"/>
  <c r="G67" i="8"/>
  <c r="H67" i="8"/>
  <c r="I67" i="8"/>
  <c r="J67" i="8"/>
  <c r="K67" i="8"/>
  <c r="L67" i="8"/>
  <c r="M67" i="8"/>
  <c r="N67" i="8"/>
  <c r="O67" i="8"/>
  <c r="P67" i="8"/>
  <c r="Q67" i="8"/>
  <c r="R67" i="8"/>
  <c r="S67" i="8"/>
  <c r="T67" i="8"/>
  <c r="U67" i="8"/>
  <c r="V67" i="8"/>
  <c r="W67" i="8"/>
  <c r="D68" i="8"/>
  <c r="E68" i="8"/>
  <c r="F68" i="8"/>
  <c r="G68" i="8"/>
  <c r="H68" i="8"/>
  <c r="I68" i="8"/>
  <c r="J68" i="8"/>
  <c r="K68" i="8"/>
  <c r="L68" i="8"/>
  <c r="M68" i="8"/>
  <c r="N68" i="8"/>
  <c r="O68" i="8"/>
  <c r="P68" i="8"/>
  <c r="Q68" i="8"/>
  <c r="R68" i="8"/>
  <c r="S68" i="8"/>
  <c r="T68" i="8"/>
  <c r="U68" i="8"/>
  <c r="V68" i="8"/>
  <c r="W68" i="8"/>
  <c r="D69" i="8"/>
  <c r="E69" i="8"/>
  <c r="F69" i="8"/>
  <c r="G69" i="8"/>
  <c r="H69" i="8"/>
  <c r="I69" i="8"/>
  <c r="J69" i="8"/>
  <c r="K69" i="8"/>
  <c r="L69" i="8"/>
  <c r="M69" i="8"/>
  <c r="N69" i="8"/>
  <c r="O69" i="8"/>
  <c r="P69" i="8"/>
  <c r="Q69" i="8"/>
  <c r="R69" i="8"/>
  <c r="S69" i="8"/>
  <c r="T69" i="8"/>
  <c r="U69" i="8"/>
  <c r="V69" i="8"/>
  <c r="W69" i="8"/>
  <c r="D70" i="8"/>
  <c r="E70" i="8"/>
  <c r="F70" i="8"/>
  <c r="G70" i="8"/>
  <c r="H70" i="8"/>
  <c r="I70" i="8"/>
  <c r="J70" i="8"/>
  <c r="K70" i="8"/>
  <c r="L70" i="8"/>
  <c r="M70" i="8"/>
  <c r="N70" i="8"/>
  <c r="O70" i="8"/>
  <c r="P70" i="8"/>
  <c r="Q70" i="8"/>
  <c r="R70" i="8"/>
  <c r="S70" i="8"/>
  <c r="T70" i="8"/>
  <c r="U70" i="8"/>
  <c r="V70" i="8"/>
  <c r="W70" i="8"/>
  <c r="D71" i="8"/>
  <c r="E71" i="8"/>
  <c r="F71" i="8"/>
  <c r="G71" i="8"/>
  <c r="H71" i="8"/>
  <c r="I71" i="8"/>
  <c r="J71" i="8"/>
  <c r="K71" i="8"/>
  <c r="L71" i="8"/>
  <c r="M71" i="8"/>
  <c r="N71" i="8"/>
  <c r="O71" i="8"/>
  <c r="P71" i="8"/>
  <c r="Q71" i="8"/>
  <c r="R71" i="8"/>
  <c r="S71" i="8"/>
  <c r="T71" i="8"/>
  <c r="U71" i="8"/>
  <c r="V71" i="8"/>
  <c r="W71" i="8"/>
  <c r="D72" i="8"/>
  <c r="E72" i="8"/>
  <c r="F72" i="8"/>
  <c r="G72" i="8"/>
  <c r="H72" i="8"/>
  <c r="I72" i="8"/>
  <c r="J72" i="8"/>
  <c r="K72" i="8"/>
  <c r="L72" i="8"/>
  <c r="M72" i="8"/>
  <c r="N72" i="8"/>
  <c r="O72" i="8"/>
  <c r="P72" i="8"/>
  <c r="Q72" i="8"/>
  <c r="R72" i="8"/>
  <c r="S72" i="8"/>
  <c r="T72" i="8"/>
  <c r="U72" i="8"/>
  <c r="V72" i="8"/>
  <c r="W72" i="8"/>
  <c r="D73" i="8"/>
  <c r="E73" i="8"/>
  <c r="F73" i="8"/>
  <c r="G73" i="8"/>
  <c r="H73" i="8"/>
  <c r="I73" i="8"/>
  <c r="J73" i="8"/>
  <c r="K73" i="8"/>
  <c r="L73" i="8"/>
  <c r="M73" i="8"/>
  <c r="N73" i="8"/>
  <c r="O73" i="8"/>
  <c r="P73" i="8"/>
  <c r="Q73" i="8"/>
  <c r="R73" i="8"/>
  <c r="S73" i="8"/>
  <c r="T73" i="8"/>
  <c r="U73" i="8"/>
  <c r="V73" i="8"/>
  <c r="W73" i="8"/>
  <c r="D74" i="8"/>
  <c r="E74" i="8"/>
  <c r="F74" i="8"/>
  <c r="G74" i="8"/>
  <c r="H74" i="8"/>
  <c r="I74" i="8"/>
  <c r="J74" i="8"/>
  <c r="K74" i="8"/>
  <c r="L74" i="8"/>
  <c r="M74" i="8"/>
  <c r="N74" i="8"/>
  <c r="O74" i="8"/>
  <c r="P74" i="8"/>
  <c r="Q74" i="8"/>
  <c r="R74" i="8"/>
  <c r="S74" i="8"/>
  <c r="T74" i="8"/>
  <c r="U74" i="8"/>
  <c r="V74" i="8"/>
  <c r="W74" i="8"/>
  <c r="D75" i="8"/>
  <c r="E75" i="8"/>
  <c r="F75" i="8"/>
  <c r="G75" i="8"/>
  <c r="H75" i="8"/>
  <c r="I75" i="8"/>
  <c r="J75" i="8"/>
  <c r="K75" i="8"/>
  <c r="L75" i="8"/>
  <c r="M75" i="8"/>
  <c r="N75" i="8"/>
  <c r="O75" i="8"/>
  <c r="P75" i="8"/>
  <c r="Q75" i="8"/>
  <c r="R75" i="8"/>
  <c r="S75" i="8"/>
  <c r="T75" i="8"/>
  <c r="U75" i="8"/>
  <c r="V75" i="8"/>
  <c r="W75" i="8"/>
  <c r="D76" i="8"/>
  <c r="E76" i="8"/>
  <c r="F76" i="8"/>
  <c r="G76" i="8"/>
  <c r="H76" i="8"/>
  <c r="I76" i="8"/>
  <c r="J76" i="8"/>
  <c r="K76" i="8"/>
  <c r="L76" i="8"/>
  <c r="M76" i="8"/>
  <c r="N76" i="8"/>
  <c r="O76" i="8"/>
  <c r="P76" i="8"/>
  <c r="Q76" i="8"/>
  <c r="R76" i="8"/>
  <c r="S76" i="8"/>
  <c r="T76" i="8"/>
  <c r="U76" i="8"/>
  <c r="V76" i="8"/>
  <c r="W76" i="8"/>
  <c r="D77" i="8"/>
  <c r="E77" i="8"/>
  <c r="F77" i="8"/>
  <c r="G77" i="8"/>
  <c r="H77" i="8"/>
  <c r="I77" i="8"/>
  <c r="J77" i="8"/>
  <c r="K77" i="8"/>
  <c r="L77" i="8"/>
  <c r="M77" i="8"/>
  <c r="N77" i="8"/>
  <c r="O77" i="8"/>
  <c r="P77" i="8"/>
  <c r="Q77" i="8"/>
  <c r="R77" i="8"/>
  <c r="S77" i="8"/>
  <c r="T77" i="8"/>
  <c r="U77" i="8"/>
  <c r="V77" i="8"/>
  <c r="W77" i="8"/>
  <c r="D78" i="8"/>
  <c r="E78" i="8"/>
  <c r="F78" i="8"/>
  <c r="G78" i="8"/>
  <c r="H78" i="8"/>
  <c r="I78" i="8"/>
  <c r="J78" i="8"/>
  <c r="K78" i="8"/>
  <c r="L78" i="8"/>
  <c r="M78" i="8"/>
  <c r="N78" i="8"/>
  <c r="O78" i="8"/>
  <c r="P78" i="8"/>
  <c r="Q78" i="8"/>
  <c r="R78" i="8"/>
  <c r="S78" i="8"/>
  <c r="T78" i="8"/>
  <c r="U78" i="8"/>
  <c r="V78" i="8"/>
  <c r="W78" i="8"/>
  <c r="D79" i="8"/>
  <c r="E79" i="8"/>
  <c r="F79" i="8"/>
  <c r="G79" i="8"/>
  <c r="H79" i="8"/>
  <c r="I79" i="8"/>
  <c r="J79" i="8"/>
  <c r="K79" i="8"/>
  <c r="L79" i="8"/>
  <c r="M79" i="8"/>
  <c r="N79" i="8"/>
  <c r="O79" i="8"/>
  <c r="P79" i="8"/>
  <c r="Q79" i="8"/>
  <c r="R79" i="8"/>
  <c r="S79" i="8"/>
  <c r="T79" i="8"/>
  <c r="U79" i="8"/>
  <c r="V79" i="8"/>
  <c r="W79" i="8"/>
  <c r="D80" i="8"/>
  <c r="E80" i="8"/>
  <c r="F80" i="8"/>
  <c r="G80" i="8"/>
  <c r="H80" i="8"/>
  <c r="I80" i="8"/>
  <c r="J80" i="8"/>
  <c r="K80" i="8"/>
  <c r="L80" i="8"/>
  <c r="M80" i="8"/>
  <c r="N80" i="8"/>
  <c r="O80" i="8"/>
  <c r="P80" i="8"/>
  <c r="Q80" i="8"/>
  <c r="R80" i="8"/>
  <c r="S80" i="8"/>
  <c r="T80" i="8"/>
  <c r="U80" i="8"/>
  <c r="V80" i="8"/>
  <c r="W80" i="8"/>
  <c r="D81" i="8"/>
  <c r="E81" i="8"/>
  <c r="F81" i="8"/>
  <c r="G81" i="8"/>
  <c r="H81" i="8"/>
  <c r="I81" i="8"/>
  <c r="J81" i="8"/>
  <c r="K81" i="8"/>
  <c r="L81" i="8"/>
  <c r="M81" i="8"/>
  <c r="N81" i="8"/>
  <c r="O81" i="8"/>
  <c r="P81" i="8"/>
  <c r="Q81" i="8"/>
  <c r="R81" i="8"/>
  <c r="S81" i="8"/>
  <c r="T81" i="8"/>
  <c r="U81" i="8"/>
  <c r="V81" i="8"/>
  <c r="W81" i="8"/>
  <c r="D82" i="8"/>
  <c r="E82" i="8"/>
  <c r="F82" i="8"/>
  <c r="G82" i="8"/>
  <c r="H82" i="8"/>
  <c r="I82" i="8"/>
  <c r="J82" i="8"/>
  <c r="K82" i="8"/>
  <c r="L82" i="8"/>
  <c r="M82" i="8"/>
  <c r="N82" i="8"/>
  <c r="O82" i="8"/>
  <c r="P82" i="8"/>
  <c r="Q82" i="8"/>
  <c r="R82" i="8"/>
  <c r="S82" i="8"/>
  <c r="T82" i="8"/>
  <c r="U82" i="8"/>
  <c r="V82" i="8"/>
  <c r="W82" i="8"/>
  <c r="D83" i="8"/>
  <c r="E83" i="8"/>
  <c r="F83" i="8"/>
  <c r="G83" i="8"/>
  <c r="H83" i="8"/>
  <c r="I83" i="8"/>
  <c r="J83" i="8"/>
  <c r="K83" i="8"/>
  <c r="L83" i="8"/>
  <c r="M83" i="8"/>
  <c r="N83" i="8"/>
  <c r="O83" i="8"/>
  <c r="P83" i="8"/>
  <c r="Q83" i="8"/>
  <c r="R83" i="8"/>
  <c r="S83" i="8"/>
  <c r="T83" i="8"/>
  <c r="U83" i="8"/>
  <c r="V83" i="8"/>
  <c r="W83" i="8"/>
  <c r="D84" i="8"/>
  <c r="E84" i="8"/>
  <c r="F84" i="8"/>
  <c r="G84" i="8"/>
  <c r="H84" i="8"/>
  <c r="I84" i="8"/>
  <c r="J84" i="8"/>
  <c r="K84" i="8"/>
  <c r="L84" i="8"/>
  <c r="M84" i="8"/>
  <c r="N84" i="8"/>
  <c r="O84" i="8"/>
  <c r="P84" i="8"/>
  <c r="Q84" i="8"/>
  <c r="R84" i="8"/>
  <c r="S84" i="8"/>
  <c r="T84" i="8"/>
  <c r="U84" i="8"/>
  <c r="V84" i="8"/>
  <c r="W84" i="8"/>
  <c r="D85" i="8"/>
  <c r="E85" i="8"/>
  <c r="F85" i="8"/>
  <c r="G85" i="8"/>
  <c r="H85" i="8"/>
  <c r="I85" i="8"/>
  <c r="J85" i="8"/>
  <c r="K85" i="8"/>
  <c r="L85" i="8"/>
  <c r="M85" i="8"/>
  <c r="N85" i="8"/>
  <c r="O85" i="8"/>
  <c r="P85" i="8"/>
  <c r="Q85" i="8"/>
  <c r="R85" i="8"/>
  <c r="S85" i="8"/>
  <c r="T85" i="8"/>
  <c r="U85" i="8"/>
  <c r="V85" i="8"/>
  <c r="W85" i="8"/>
  <c r="D86" i="8"/>
  <c r="E86" i="8"/>
  <c r="F86" i="8"/>
  <c r="G86" i="8"/>
  <c r="H86" i="8"/>
  <c r="I86" i="8"/>
  <c r="J86" i="8"/>
  <c r="K86" i="8"/>
  <c r="L86" i="8"/>
  <c r="M86" i="8"/>
  <c r="N86" i="8"/>
  <c r="O86" i="8"/>
  <c r="P86" i="8"/>
  <c r="Q86" i="8"/>
  <c r="R86" i="8"/>
  <c r="S86" i="8"/>
  <c r="T86" i="8"/>
  <c r="U86" i="8"/>
  <c r="V86" i="8"/>
  <c r="W86" i="8"/>
  <c r="D87" i="8"/>
  <c r="E87" i="8"/>
  <c r="F87" i="8"/>
  <c r="G87" i="8"/>
  <c r="H87" i="8"/>
  <c r="I87" i="8"/>
  <c r="J87" i="8"/>
  <c r="K87" i="8"/>
  <c r="L87" i="8"/>
  <c r="M87" i="8"/>
  <c r="N87" i="8"/>
  <c r="O87" i="8"/>
  <c r="P87" i="8"/>
  <c r="Q87" i="8"/>
  <c r="R87" i="8"/>
  <c r="S87" i="8"/>
  <c r="T87" i="8"/>
  <c r="U87" i="8"/>
  <c r="V87" i="8"/>
  <c r="W87" i="8"/>
  <c r="D88" i="8"/>
  <c r="E88" i="8"/>
  <c r="F88" i="8"/>
  <c r="G88" i="8"/>
  <c r="H88" i="8"/>
  <c r="I88" i="8"/>
  <c r="J88" i="8"/>
  <c r="K88" i="8"/>
  <c r="L88" i="8"/>
  <c r="M88" i="8"/>
  <c r="N88" i="8"/>
  <c r="O88" i="8"/>
  <c r="P88" i="8"/>
  <c r="Q88" i="8"/>
  <c r="R88" i="8"/>
  <c r="S88" i="8"/>
  <c r="T88" i="8"/>
  <c r="U88" i="8"/>
  <c r="V88" i="8"/>
  <c r="W88" i="8"/>
  <c r="D89" i="8"/>
  <c r="E89" i="8"/>
  <c r="F89" i="8"/>
  <c r="G89" i="8"/>
  <c r="H89" i="8"/>
  <c r="I89" i="8"/>
  <c r="J89" i="8"/>
  <c r="K89" i="8"/>
  <c r="L89" i="8"/>
  <c r="M89" i="8"/>
  <c r="N89" i="8"/>
  <c r="O89" i="8"/>
  <c r="P89" i="8"/>
  <c r="Q89" i="8"/>
  <c r="R89" i="8"/>
  <c r="S89" i="8"/>
  <c r="T89" i="8"/>
  <c r="U89" i="8"/>
  <c r="V89" i="8"/>
  <c r="W89" i="8"/>
  <c r="D90" i="8"/>
  <c r="E90" i="8"/>
  <c r="F90" i="8"/>
  <c r="G90" i="8"/>
  <c r="H90" i="8"/>
  <c r="I90" i="8"/>
  <c r="J90" i="8"/>
  <c r="K90" i="8"/>
  <c r="L90" i="8"/>
  <c r="M90" i="8"/>
  <c r="N90" i="8"/>
  <c r="O90" i="8"/>
  <c r="P90" i="8"/>
  <c r="Q90" i="8"/>
  <c r="R90" i="8"/>
  <c r="S90" i="8"/>
  <c r="T90" i="8"/>
  <c r="U90" i="8"/>
  <c r="V90" i="8"/>
  <c r="W90" i="8"/>
  <c r="D91" i="8"/>
  <c r="E91" i="8"/>
  <c r="F91" i="8"/>
  <c r="G91" i="8"/>
  <c r="H91" i="8"/>
  <c r="I91" i="8"/>
  <c r="J91" i="8"/>
  <c r="K91" i="8"/>
  <c r="L91" i="8"/>
  <c r="M91" i="8"/>
  <c r="N91" i="8"/>
  <c r="O91" i="8"/>
  <c r="P91" i="8"/>
  <c r="Q91" i="8"/>
  <c r="R91" i="8"/>
  <c r="S91" i="8"/>
  <c r="T91" i="8"/>
  <c r="U91" i="8"/>
  <c r="V91" i="8"/>
  <c r="W91" i="8"/>
  <c r="D92" i="8"/>
  <c r="E92" i="8"/>
  <c r="F92" i="8"/>
  <c r="G92" i="8"/>
  <c r="H92" i="8"/>
  <c r="I92" i="8"/>
  <c r="J92" i="8"/>
  <c r="K92" i="8"/>
  <c r="L92" i="8"/>
  <c r="M92" i="8"/>
  <c r="N92" i="8"/>
  <c r="O92" i="8"/>
  <c r="P92" i="8"/>
  <c r="Q92" i="8"/>
  <c r="R92" i="8"/>
  <c r="S92" i="8"/>
  <c r="T92" i="8"/>
  <c r="U92" i="8"/>
  <c r="V92" i="8"/>
  <c r="W92" i="8"/>
  <c r="D93" i="8"/>
  <c r="E93" i="8"/>
  <c r="F93" i="8"/>
  <c r="G93" i="8"/>
  <c r="H93" i="8"/>
  <c r="I93" i="8"/>
  <c r="J93" i="8"/>
  <c r="K93" i="8"/>
  <c r="L93" i="8"/>
  <c r="M93" i="8"/>
  <c r="N93" i="8"/>
  <c r="O93" i="8"/>
  <c r="P93" i="8"/>
  <c r="Q93" i="8"/>
  <c r="R93" i="8"/>
  <c r="S93" i="8"/>
  <c r="T93" i="8"/>
  <c r="U93" i="8"/>
  <c r="V93" i="8"/>
  <c r="W93" i="8"/>
  <c r="D94" i="8"/>
  <c r="E94" i="8"/>
  <c r="F94" i="8"/>
  <c r="G94" i="8"/>
  <c r="H94" i="8"/>
  <c r="I94" i="8"/>
  <c r="J94" i="8"/>
  <c r="K94" i="8"/>
  <c r="L94" i="8"/>
  <c r="M94" i="8"/>
  <c r="N94" i="8"/>
  <c r="O94" i="8"/>
  <c r="P94" i="8"/>
  <c r="Q94" i="8"/>
  <c r="R94" i="8"/>
  <c r="S94" i="8"/>
  <c r="T94" i="8"/>
  <c r="U94" i="8"/>
  <c r="V94" i="8"/>
  <c r="W94" i="8"/>
  <c r="D95" i="8"/>
  <c r="E95" i="8"/>
  <c r="F95" i="8"/>
  <c r="G95" i="8"/>
  <c r="H95" i="8"/>
  <c r="I95" i="8"/>
  <c r="J95" i="8"/>
  <c r="K95" i="8"/>
  <c r="L95" i="8"/>
  <c r="M95" i="8"/>
  <c r="N95" i="8"/>
  <c r="O95" i="8"/>
  <c r="P95" i="8"/>
  <c r="Q95" i="8"/>
  <c r="R95" i="8"/>
  <c r="S95" i="8"/>
  <c r="T95" i="8"/>
  <c r="U95" i="8"/>
  <c r="V95" i="8"/>
  <c r="W95" i="8"/>
  <c r="D96" i="8"/>
  <c r="E96" i="8"/>
  <c r="F96" i="8"/>
  <c r="G96" i="8"/>
  <c r="H96" i="8"/>
  <c r="I96" i="8"/>
  <c r="J96" i="8"/>
  <c r="K96" i="8"/>
  <c r="L96" i="8"/>
  <c r="M96" i="8"/>
  <c r="N96" i="8"/>
  <c r="O96" i="8"/>
  <c r="P96" i="8"/>
  <c r="Q96" i="8"/>
  <c r="R96" i="8"/>
  <c r="S96" i="8"/>
  <c r="T96" i="8"/>
  <c r="U96" i="8"/>
  <c r="V96" i="8"/>
  <c r="W96" i="8"/>
  <c r="D97" i="8"/>
  <c r="E97" i="8"/>
  <c r="F97" i="8"/>
  <c r="G97" i="8"/>
  <c r="H97" i="8"/>
  <c r="I97" i="8"/>
  <c r="J97" i="8"/>
  <c r="K97" i="8"/>
  <c r="L97" i="8"/>
  <c r="M97" i="8"/>
  <c r="N97" i="8"/>
  <c r="O97" i="8"/>
  <c r="P97" i="8"/>
  <c r="Q97" i="8"/>
  <c r="R97" i="8"/>
  <c r="S97" i="8"/>
  <c r="T97" i="8"/>
  <c r="U97" i="8"/>
  <c r="V97" i="8"/>
  <c r="W97" i="8"/>
  <c r="D98" i="8"/>
  <c r="E98" i="8"/>
  <c r="F98" i="8"/>
  <c r="G98" i="8"/>
  <c r="H98" i="8"/>
  <c r="I98" i="8"/>
  <c r="J98" i="8"/>
  <c r="K98" i="8"/>
  <c r="L98" i="8"/>
  <c r="M98" i="8"/>
  <c r="N98" i="8"/>
  <c r="O98" i="8"/>
  <c r="P98" i="8"/>
  <c r="Q98" i="8"/>
  <c r="R98" i="8"/>
  <c r="S98" i="8"/>
  <c r="T98" i="8"/>
  <c r="U98" i="8"/>
  <c r="V98" i="8"/>
  <c r="W98" i="8"/>
  <c r="D99" i="8"/>
  <c r="E99" i="8"/>
  <c r="F99" i="8"/>
  <c r="G99" i="8"/>
  <c r="H99" i="8"/>
  <c r="I99" i="8"/>
  <c r="J99" i="8"/>
  <c r="K99" i="8"/>
  <c r="L99" i="8"/>
  <c r="M99" i="8"/>
  <c r="N99" i="8"/>
  <c r="O99" i="8"/>
  <c r="P99" i="8"/>
  <c r="Q99" i="8"/>
  <c r="R99" i="8"/>
  <c r="S99" i="8"/>
  <c r="T99" i="8"/>
  <c r="U99" i="8"/>
  <c r="V99" i="8"/>
  <c r="W99" i="8"/>
  <c r="D100" i="8"/>
  <c r="E100" i="8"/>
  <c r="F100" i="8"/>
  <c r="G100" i="8"/>
  <c r="H100" i="8"/>
  <c r="I100" i="8"/>
  <c r="J100" i="8"/>
  <c r="K100" i="8"/>
  <c r="L100" i="8"/>
  <c r="M100" i="8"/>
  <c r="N100" i="8"/>
  <c r="O100" i="8"/>
  <c r="P100" i="8"/>
  <c r="Q100" i="8"/>
  <c r="R100" i="8"/>
  <c r="S100" i="8"/>
  <c r="T100" i="8"/>
  <c r="U100" i="8"/>
  <c r="V100" i="8"/>
  <c r="W100" i="8"/>
  <c r="D101" i="8"/>
  <c r="E101" i="8"/>
  <c r="F101" i="8"/>
  <c r="G101" i="8"/>
  <c r="H101" i="8"/>
  <c r="I101" i="8"/>
  <c r="J101" i="8"/>
  <c r="K101" i="8"/>
  <c r="L101" i="8"/>
  <c r="M101" i="8"/>
  <c r="N101" i="8"/>
  <c r="O101" i="8"/>
  <c r="P101" i="8"/>
  <c r="Q101" i="8"/>
  <c r="R101" i="8"/>
  <c r="S101" i="8"/>
  <c r="T101" i="8"/>
  <c r="U101" i="8"/>
  <c r="V101" i="8"/>
  <c r="W101" i="8"/>
  <c r="D102" i="8"/>
  <c r="E102" i="8"/>
  <c r="F102" i="8"/>
  <c r="G102" i="8"/>
  <c r="H102" i="8"/>
  <c r="I102" i="8"/>
  <c r="J102" i="8"/>
  <c r="K102" i="8"/>
  <c r="L102" i="8"/>
  <c r="M102" i="8"/>
  <c r="N102" i="8"/>
  <c r="O102" i="8"/>
  <c r="P102" i="8"/>
  <c r="Q102" i="8"/>
  <c r="R102" i="8"/>
  <c r="S102" i="8"/>
  <c r="T102" i="8"/>
  <c r="U102" i="8"/>
  <c r="V102" i="8"/>
  <c r="W102" i="8"/>
  <c r="D103" i="8"/>
  <c r="E103" i="8"/>
  <c r="F103" i="8"/>
  <c r="G103" i="8"/>
  <c r="H103" i="8"/>
  <c r="I103" i="8"/>
  <c r="J103" i="8"/>
  <c r="K103" i="8"/>
  <c r="L103" i="8"/>
  <c r="M103" i="8"/>
  <c r="N103" i="8"/>
  <c r="O103" i="8"/>
  <c r="P103" i="8"/>
  <c r="Q103" i="8"/>
  <c r="R103" i="8"/>
  <c r="S103" i="8"/>
  <c r="T103" i="8"/>
  <c r="U103" i="8"/>
  <c r="V103" i="8"/>
  <c r="W103" i="8"/>
  <c r="D104" i="8"/>
  <c r="E104" i="8"/>
  <c r="F104" i="8"/>
  <c r="G104" i="8"/>
  <c r="H104" i="8"/>
  <c r="I104" i="8"/>
  <c r="J104" i="8"/>
  <c r="K104" i="8"/>
  <c r="L104" i="8"/>
  <c r="M104" i="8"/>
  <c r="N104" i="8"/>
  <c r="O104" i="8"/>
  <c r="P104" i="8"/>
  <c r="Q104" i="8"/>
  <c r="R104" i="8"/>
  <c r="S104" i="8"/>
  <c r="T104" i="8"/>
  <c r="U104" i="8"/>
  <c r="V104" i="8"/>
  <c r="W104" i="8"/>
  <c r="D105" i="8"/>
  <c r="E105" i="8"/>
  <c r="F105" i="8"/>
  <c r="G105" i="8"/>
  <c r="H105" i="8"/>
  <c r="I105" i="8"/>
  <c r="J105" i="8"/>
  <c r="K105" i="8"/>
  <c r="L105" i="8"/>
  <c r="M105" i="8"/>
  <c r="N105" i="8"/>
  <c r="O105" i="8"/>
  <c r="P105" i="8"/>
  <c r="Q105" i="8"/>
  <c r="R105" i="8"/>
  <c r="S105" i="8"/>
  <c r="T105" i="8"/>
  <c r="U105" i="8"/>
  <c r="V105" i="8"/>
  <c r="W105" i="8"/>
  <c r="D106" i="8"/>
  <c r="E106" i="8"/>
  <c r="F106" i="8"/>
  <c r="G106" i="8"/>
  <c r="H106" i="8"/>
  <c r="I106" i="8"/>
  <c r="J106" i="8"/>
  <c r="K106" i="8"/>
  <c r="L106" i="8"/>
  <c r="M106" i="8"/>
  <c r="N106" i="8"/>
  <c r="O106" i="8"/>
  <c r="P106" i="8"/>
  <c r="Q106" i="8"/>
  <c r="R106" i="8"/>
  <c r="S106" i="8"/>
  <c r="T106" i="8"/>
  <c r="U106" i="8"/>
  <c r="V106" i="8"/>
  <c r="W106" i="8"/>
  <c r="D107" i="8"/>
  <c r="E107" i="8"/>
  <c r="F107" i="8"/>
  <c r="G107" i="8"/>
  <c r="H107" i="8"/>
  <c r="I107" i="8"/>
  <c r="J107" i="8"/>
  <c r="K107" i="8"/>
  <c r="L107" i="8"/>
  <c r="M107" i="8"/>
  <c r="N107" i="8"/>
  <c r="O107" i="8"/>
  <c r="P107" i="8"/>
  <c r="Q107" i="8"/>
  <c r="R107" i="8"/>
  <c r="S107" i="8"/>
  <c r="T107" i="8"/>
  <c r="U107" i="8"/>
  <c r="V107" i="8"/>
  <c r="W107" i="8"/>
  <c r="D108" i="8"/>
  <c r="E108" i="8"/>
  <c r="F108" i="8"/>
  <c r="G108" i="8"/>
  <c r="H108" i="8"/>
  <c r="I108" i="8"/>
  <c r="J108" i="8"/>
  <c r="K108" i="8"/>
  <c r="L108" i="8"/>
  <c r="M108" i="8"/>
  <c r="N108" i="8"/>
  <c r="O108" i="8"/>
  <c r="P108" i="8"/>
  <c r="Q108" i="8"/>
  <c r="R108" i="8"/>
  <c r="S108" i="8"/>
  <c r="T108" i="8"/>
  <c r="U108" i="8"/>
  <c r="V108" i="8"/>
  <c r="W108" i="8"/>
  <c r="D109" i="8"/>
  <c r="E109" i="8"/>
  <c r="F109" i="8"/>
  <c r="G109" i="8"/>
  <c r="H109" i="8"/>
  <c r="I109" i="8"/>
  <c r="J109" i="8"/>
  <c r="K109" i="8"/>
  <c r="L109" i="8"/>
  <c r="M109" i="8"/>
  <c r="N109" i="8"/>
  <c r="O109" i="8"/>
  <c r="P109" i="8"/>
  <c r="Q109" i="8"/>
  <c r="R109" i="8"/>
  <c r="S109" i="8"/>
  <c r="T109" i="8"/>
  <c r="U109" i="8"/>
  <c r="V109" i="8"/>
  <c r="W109" i="8"/>
  <c r="D110" i="8"/>
  <c r="E110" i="8"/>
  <c r="F110" i="8"/>
  <c r="G110" i="8"/>
  <c r="H110" i="8"/>
  <c r="I110" i="8"/>
  <c r="J110" i="8"/>
  <c r="K110" i="8"/>
  <c r="L110" i="8"/>
  <c r="M110" i="8"/>
  <c r="N110" i="8"/>
  <c r="O110" i="8"/>
  <c r="P110" i="8"/>
  <c r="Q110" i="8"/>
  <c r="R110" i="8"/>
  <c r="S110" i="8"/>
  <c r="T110" i="8"/>
  <c r="U110" i="8"/>
  <c r="V110" i="8"/>
  <c r="W110" i="8"/>
  <c r="D111" i="8"/>
  <c r="E111" i="8"/>
  <c r="F111" i="8"/>
  <c r="G111" i="8"/>
  <c r="H111" i="8"/>
  <c r="I111" i="8"/>
  <c r="J111" i="8"/>
  <c r="K111" i="8"/>
  <c r="L111" i="8"/>
  <c r="M111" i="8"/>
  <c r="N111" i="8"/>
  <c r="O111" i="8"/>
  <c r="P111" i="8"/>
  <c r="Q111" i="8"/>
  <c r="R111" i="8"/>
  <c r="S111" i="8"/>
  <c r="T111" i="8"/>
  <c r="U111" i="8"/>
  <c r="V111" i="8"/>
  <c r="W111" i="8"/>
  <c r="D112" i="8"/>
  <c r="E112" i="8"/>
  <c r="F112" i="8"/>
  <c r="G112" i="8"/>
  <c r="H112" i="8"/>
  <c r="I112" i="8"/>
  <c r="J112" i="8"/>
  <c r="K112" i="8"/>
  <c r="L112" i="8"/>
  <c r="M112" i="8"/>
  <c r="N112" i="8"/>
  <c r="O112" i="8"/>
  <c r="P112" i="8"/>
  <c r="Q112" i="8"/>
  <c r="R112" i="8"/>
  <c r="S112" i="8"/>
  <c r="T112" i="8"/>
  <c r="U112" i="8"/>
  <c r="V112" i="8"/>
  <c r="W112" i="8"/>
  <c r="D113" i="8"/>
  <c r="E113" i="8"/>
  <c r="F113" i="8"/>
  <c r="G113" i="8"/>
  <c r="H113" i="8"/>
  <c r="I113" i="8"/>
  <c r="J113" i="8"/>
  <c r="K113" i="8"/>
  <c r="L113" i="8"/>
  <c r="M113" i="8"/>
  <c r="N113" i="8"/>
  <c r="O113" i="8"/>
  <c r="P113" i="8"/>
  <c r="Q113" i="8"/>
  <c r="R113" i="8"/>
  <c r="S113" i="8"/>
  <c r="T113" i="8"/>
  <c r="U113" i="8"/>
  <c r="V113" i="8"/>
  <c r="W113" i="8"/>
  <c r="D114" i="8"/>
  <c r="E114" i="8"/>
  <c r="F114" i="8"/>
  <c r="G114" i="8"/>
  <c r="H114" i="8"/>
  <c r="I114" i="8"/>
  <c r="J114" i="8"/>
  <c r="K114" i="8"/>
  <c r="L114" i="8"/>
  <c r="M114" i="8"/>
  <c r="N114" i="8"/>
  <c r="O114" i="8"/>
  <c r="P114" i="8"/>
  <c r="Q114" i="8"/>
  <c r="R114" i="8"/>
  <c r="S114" i="8"/>
  <c r="T114" i="8"/>
  <c r="U114" i="8"/>
  <c r="V114" i="8"/>
  <c r="W114" i="8"/>
  <c r="D115" i="8"/>
  <c r="E115" i="8"/>
  <c r="F115" i="8"/>
  <c r="G115" i="8"/>
  <c r="H115" i="8"/>
  <c r="I115" i="8"/>
  <c r="J115" i="8"/>
  <c r="K115" i="8"/>
  <c r="L115" i="8"/>
  <c r="M115" i="8"/>
  <c r="N115" i="8"/>
  <c r="O115" i="8"/>
  <c r="P115" i="8"/>
  <c r="Q115" i="8"/>
  <c r="R115" i="8"/>
  <c r="S115" i="8"/>
  <c r="T115" i="8"/>
  <c r="U115" i="8"/>
  <c r="V115" i="8"/>
  <c r="W115" i="8"/>
  <c r="D116" i="8"/>
  <c r="E116" i="8"/>
  <c r="F116" i="8"/>
  <c r="G116" i="8"/>
  <c r="H116" i="8"/>
  <c r="I116" i="8"/>
  <c r="J116" i="8"/>
  <c r="K116" i="8"/>
  <c r="L116" i="8"/>
  <c r="M116" i="8"/>
  <c r="N116" i="8"/>
  <c r="O116" i="8"/>
  <c r="P116" i="8"/>
  <c r="Q116" i="8"/>
  <c r="R116" i="8"/>
  <c r="S116" i="8"/>
  <c r="T116" i="8"/>
  <c r="U116" i="8"/>
  <c r="V116" i="8"/>
  <c r="W116" i="8"/>
  <c r="D117" i="8"/>
  <c r="E117" i="8"/>
  <c r="F117" i="8"/>
  <c r="G117" i="8"/>
  <c r="H117" i="8"/>
  <c r="I117" i="8"/>
  <c r="J117" i="8"/>
  <c r="K117" i="8"/>
  <c r="L117" i="8"/>
  <c r="M117" i="8"/>
  <c r="N117" i="8"/>
  <c r="O117" i="8"/>
  <c r="P117" i="8"/>
  <c r="Q117" i="8"/>
  <c r="R117" i="8"/>
  <c r="S117" i="8"/>
  <c r="T117" i="8"/>
  <c r="U117" i="8"/>
  <c r="V117" i="8"/>
  <c r="W117" i="8"/>
  <c r="D118" i="8"/>
  <c r="E118" i="8"/>
  <c r="F118" i="8"/>
  <c r="G118" i="8"/>
  <c r="H118" i="8"/>
  <c r="I118" i="8"/>
  <c r="J118" i="8"/>
  <c r="K118" i="8"/>
  <c r="L118" i="8"/>
  <c r="M118" i="8"/>
  <c r="N118" i="8"/>
  <c r="O118" i="8"/>
  <c r="P118" i="8"/>
  <c r="Q118" i="8"/>
  <c r="R118" i="8"/>
  <c r="S118" i="8"/>
  <c r="T118" i="8"/>
  <c r="U118" i="8"/>
  <c r="V118" i="8"/>
  <c r="W118" i="8"/>
  <c r="D119" i="8"/>
  <c r="E119" i="8"/>
  <c r="F119" i="8"/>
  <c r="G119" i="8"/>
  <c r="H119" i="8"/>
  <c r="I119" i="8"/>
  <c r="J119" i="8"/>
  <c r="K119" i="8"/>
  <c r="L119" i="8"/>
  <c r="M119" i="8"/>
  <c r="N119" i="8"/>
  <c r="O119" i="8"/>
  <c r="P119" i="8"/>
  <c r="Q119" i="8"/>
  <c r="R119" i="8"/>
  <c r="S119" i="8"/>
  <c r="T119" i="8"/>
  <c r="U119" i="8"/>
  <c r="V119" i="8"/>
  <c r="W119" i="8"/>
  <c r="D120" i="8"/>
  <c r="E120" i="8"/>
  <c r="F120" i="8"/>
  <c r="G120" i="8"/>
  <c r="H120" i="8"/>
  <c r="I120" i="8"/>
  <c r="J120" i="8"/>
  <c r="K120" i="8"/>
  <c r="L120" i="8"/>
  <c r="M120" i="8"/>
  <c r="N120" i="8"/>
  <c r="O120" i="8"/>
  <c r="P120" i="8"/>
  <c r="Q120" i="8"/>
  <c r="R120" i="8"/>
  <c r="S120" i="8"/>
  <c r="T120" i="8"/>
  <c r="U120" i="8"/>
  <c r="V120" i="8"/>
  <c r="W120" i="8"/>
  <c r="D121" i="8"/>
  <c r="E121" i="8"/>
  <c r="F121" i="8"/>
  <c r="G121" i="8"/>
  <c r="H121" i="8"/>
  <c r="I121" i="8"/>
  <c r="J121" i="8"/>
  <c r="K121" i="8"/>
  <c r="L121" i="8"/>
  <c r="M121" i="8"/>
  <c r="N121" i="8"/>
  <c r="O121" i="8"/>
  <c r="P121" i="8"/>
  <c r="Q121" i="8"/>
  <c r="R121" i="8"/>
  <c r="S121" i="8"/>
  <c r="T121" i="8"/>
  <c r="U121" i="8"/>
  <c r="V121" i="8"/>
  <c r="W121" i="8"/>
  <c r="D122" i="8"/>
  <c r="E122" i="8"/>
  <c r="F122" i="8"/>
  <c r="G122" i="8"/>
  <c r="H122" i="8"/>
  <c r="I122" i="8"/>
  <c r="J122" i="8"/>
  <c r="K122" i="8"/>
  <c r="L122" i="8"/>
  <c r="M122" i="8"/>
  <c r="N122" i="8"/>
  <c r="O122" i="8"/>
  <c r="P122" i="8"/>
  <c r="Q122" i="8"/>
  <c r="R122" i="8"/>
  <c r="S122" i="8"/>
  <c r="T122" i="8"/>
  <c r="U122" i="8"/>
  <c r="V122" i="8"/>
  <c r="W122" i="8"/>
  <c r="D123" i="8"/>
  <c r="E123" i="8"/>
  <c r="F123" i="8"/>
  <c r="G123" i="8"/>
  <c r="H123" i="8"/>
  <c r="I123" i="8"/>
  <c r="J123" i="8"/>
  <c r="K123" i="8"/>
  <c r="L123" i="8"/>
  <c r="M123" i="8"/>
  <c r="N123" i="8"/>
  <c r="O123" i="8"/>
  <c r="P123" i="8"/>
  <c r="Q123" i="8"/>
  <c r="R123" i="8"/>
  <c r="S123" i="8"/>
  <c r="T123" i="8"/>
  <c r="U123" i="8"/>
  <c r="V123" i="8"/>
  <c r="W123" i="8"/>
  <c r="D124" i="8"/>
  <c r="E124" i="8"/>
  <c r="F124" i="8"/>
  <c r="G124" i="8"/>
  <c r="H124" i="8"/>
  <c r="I124" i="8"/>
  <c r="J124" i="8"/>
  <c r="K124" i="8"/>
  <c r="L124" i="8"/>
  <c r="M124" i="8"/>
  <c r="N124" i="8"/>
  <c r="O124" i="8"/>
  <c r="P124" i="8"/>
  <c r="Q124" i="8"/>
  <c r="R124" i="8"/>
  <c r="S124" i="8"/>
  <c r="T124" i="8"/>
  <c r="U124" i="8"/>
  <c r="V124" i="8"/>
  <c r="W124" i="8"/>
  <c r="D125" i="8"/>
  <c r="E125" i="8"/>
  <c r="F125" i="8"/>
  <c r="G125" i="8"/>
  <c r="H125" i="8"/>
  <c r="I125" i="8"/>
  <c r="J125" i="8"/>
  <c r="K125" i="8"/>
  <c r="L125" i="8"/>
  <c r="M125" i="8"/>
  <c r="N125" i="8"/>
  <c r="O125" i="8"/>
  <c r="P125" i="8"/>
  <c r="Q125" i="8"/>
  <c r="R125" i="8"/>
  <c r="S125" i="8"/>
  <c r="T125" i="8"/>
  <c r="U125" i="8"/>
  <c r="V125" i="8"/>
  <c r="W125" i="8"/>
  <c r="D126" i="8"/>
  <c r="E126" i="8"/>
  <c r="F126" i="8"/>
  <c r="G126" i="8"/>
  <c r="H126" i="8"/>
  <c r="I126" i="8"/>
  <c r="J126" i="8"/>
  <c r="K126" i="8"/>
  <c r="L126" i="8"/>
  <c r="M126" i="8"/>
  <c r="N126" i="8"/>
  <c r="O126" i="8"/>
  <c r="P126" i="8"/>
  <c r="Q126" i="8"/>
  <c r="R126" i="8"/>
  <c r="S126" i="8"/>
  <c r="T126" i="8"/>
  <c r="U126" i="8"/>
  <c r="V126" i="8"/>
  <c r="W126" i="8"/>
  <c r="D127" i="8"/>
  <c r="E127" i="8"/>
  <c r="F127" i="8"/>
  <c r="G127" i="8"/>
  <c r="H127" i="8"/>
  <c r="I127" i="8"/>
  <c r="J127" i="8"/>
  <c r="K127" i="8"/>
  <c r="L127" i="8"/>
  <c r="M127" i="8"/>
  <c r="N127" i="8"/>
  <c r="O127" i="8"/>
  <c r="P127" i="8"/>
  <c r="Q127" i="8"/>
  <c r="R127" i="8"/>
  <c r="S127" i="8"/>
  <c r="T127" i="8"/>
  <c r="U127" i="8"/>
  <c r="V127" i="8"/>
  <c r="W127" i="8"/>
  <c r="D128" i="8"/>
  <c r="E128" i="8"/>
  <c r="F128" i="8"/>
  <c r="G128" i="8"/>
  <c r="H128" i="8"/>
  <c r="I128" i="8"/>
  <c r="J128" i="8"/>
  <c r="K128" i="8"/>
  <c r="L128" i="8"/>
  <c r="M128" i="8"/>
  <c r="N128" i="8"/>
  <c r="O128" i="8"/>
  <c r="P128" i="8"/>
  <c r="Q128" i="8"/>
  <c r="R128" i="8"/>
  <c r="S128" i="8"/>
  <c r="T128" i="8"/>
  <c r="U128" i="8"/>
  <c r="V128" i="8"/>
  <c r="W128" i="8"/>
  <c r="D129" i="8"/>
  <c r="E129" i="8"/>
  <c r="F129" i="8"/>
  <c r="G129" i="8"/>
  <c r="H129" i="8"/>
  <c r="I129" i="8"/>
  <c r="J129" i="8"/>
  <c r="K129" i="8"/>
  <c r="L129" i="8"/>
  <c r="M129" i="8"/>
  <c r="N129" i="8"/>
  <c r="O129" i="8"/>
  <c r="P129" i="8"/>
  <c r="Q129" i="8"/>
  <c r="R129" i="8"/>
  <c r="S129" i="8"/>
  <c r="T129" i="8"/>
  <c r="U129" i="8"/>
  <c r="V129" i="8"/>
  <c r="W129" i="8"/>
  <c r="D130" i="8"/>
  <c r="E130" i="8"/>
  <c r="F130" i="8"/>
  <c r="G130" i="8"/>
  <c r="H130" i="8"/>
  <c r="I130" i="8"/>
  <c r="J130" i="8"/>
  <c r="K130" i="8"/>
  <c r="L130" i="8"/>
  <c r="M130" i="8"/>
  <c r="N130" i="8"/>
  <c r="O130" i="8"/>
  <c r="P130" i="8"/>
  <c r="Q130" i="8"/>
  <c r="R130" i="8"/>
  <c r="S130" i="8"/>
  <c r="T130" i="8"/>
  <c r="U130" i="8"/>
  <c r="V130" i="8"/>
  <c r="W130" i="8"/>
  <c r="D131" i="8"/>
  <c r="E131" i="8"/>
  <c r="F131" i="8"/>
  <c r="G131" i="8"/>
  <c r="H131" i="8"/>
  <c r="I131" i="8"/>
  <c r="J131" i="8"/>
  <c r="K131" i="8"/>
  <c r="L131" i="8"/>
  <c r="M131" i="8"/>
  <c r="N131" i="8"/>
  <c r="O131" i="8"/>
  <c r="P131" i="8"/>
  <c r="Q131" i="8"/>
  <c r="R131" i="8"/>
  <c r="S131" i="8"/>
  <c r="T131" i="8"/>
  <c r="U131" i="8"/>
  <c r="V131" i="8"/>
  <c r="W131" i="8"/>
  <c r="D132" i="8"/>
  <c r="E132" i="8"/>
  <c r="F132" i="8"/>
  <c r="G132" i="8"/>
  <c r="H132" i="8"/>
  <c r="I132" i="8"/>
  <c r="J132" i="8"/>
  <c r="K132" i="8"/>
  <c r="L132" i="8"/>
  <c r="M132" i="8"/>
  <c r="N132" i="8"/>
  <c r="O132" i="8"/>
  <c r="P132" i="8"/>
  <c r="Q132" i="8"/>
  <c r="R132" i="8"/>
  <c r="S132" i="8"/>
  <c r="T132" i="8"/>
  <c r="U132" i="8"/>
  <c r="V132" i="8"/>
  <c r="W132" i="8"/>
  <c r="D133" i="8"/>
  <c r="E133" i="8"/>
  <c r="F133" i="8"/>
  <c r="G133" i="8"/>
  <c r="H133" i="8"/>
  <c r="I133" i="8"/>
  <c r="J133" i="8"/>
  <c r="K133" i="8"/>
  <c r="L133" i="8"/>
  <c r="M133" i="8"/>
  <c r="N133" i="8"/>
  <c r="O133" i="8"/>
  <c r="P133" i="8"/>
  <c r="Q133" i="8"/>
  <c r="R133" i="8"/>
  <c r="S133" i="8"/>
  <c r="T133" i="8"/>
  <c r="U133" i="8"/>
  <c r="V133" i="8"/>
  <c r="W133" i="8"/>
  <c r="E134" i="8"/>
  <c r="F134" i="8"/>
  <c r="G134" i="8"/>
  <c r="J134" i="8"/>
  <c r="T134" i="8"/>
  <c r="U134" i="8"/>
  <c r="V134" i="8"/>
  <c r="W134" i="8"/>
  <c r="D135" i="8"/>
  <c r="E135" i="8"/>
  <c r="F135" i="8"/>
  <c r="G135" i="8"/>
  <c r="H135" i="8"/>
  <c r="I135" i="8"/>
  <c r="J135" i="8"/>
  <c r="K135" i="8"/>
  <c r="L135" i="8"/>
  <c r="M135" i="8"/>
  <c r="N135" i="8"/>
  <c r="O135" i="8"/>
  <c r="P135" i="8"/>
  <c r="Q135" i="8"/>
  <c r="R135" i="8"/>
  <c r="S135" i="8"/>
  <c r="T135" i="8"/>
  <c r="U135" i="8"/>
  <c r="V135" i="8"/>
  <c r="W135" i="8"/>
  <c r="D136" i="8"/>
  <c r="E136" i="8"/>
  <c r="F136" i="8"/>
  <c r="G136" i="8"/>
  <c r="H136" i="8"/>
  <c r="I136" i="8"/>
  <c r="J136" i="8"/>
  <c r="K136" i="8"/>
  <c r="L136" i="8"/>
  <c r="M136" i="8"/>
  <c r="N136" i="8"/>
  <c r="O136" i="8"/>
  <c r="P136" i="8"/>
  <c r="Q136" i="8"/>
  <c r="R136" i="8"/>
  <c r="S136" i="8"/>
  <c r="T136" i="8"/>
  <c r="U136" i="8"/>
  <c r="V136" i="8"/>
  <c r="W136" i="8"/>
  <c r="D137" i="8"/>
  <c r="E137" i="8"/>
  <c r="F137" i="8"/>
  <c r="G137" i="8"/>
  <c r="H137" i="8"/>
  <c r="I137" i="8"/>
  <c r="J137" i="8"/>
  <c r="K137" i="8"/>
  <c r="L137" i="8"/>
  <c r="M137" i="8"/>
  <c r="N137" i="8"/>
  <c r="O137" i="8"/>
  <c r="P137" i="8"/>
  <c r="Q137" i="8"/>
  <c r="R137" i="8"/>
  <c r="S137" i="8"/>
  <c r="T137" i="8"/>
  <c r="U137" i="8"/>
  <c r="V137" i="8"/>
  <c r="W137" i="8"/>
  <c r="D138" i="8"/>
  <c r="E138" i="8"/>
  <c r="F138" i="8"/>
  <c r="G138" i="8"/>
  <c r="H138" i="8"/>
  <c r="I138" i="8"/>
  <c r="J138" i="8"/>
  <c r="K138" i="8"/>
  <c r="L138" i="8"/>
  <c r="M138" i="8"/>
  <c r="N138" i="8"/>
  <c r="O138" i="8"/>
  <c r="P138" i="8"/>
  <c r="Q138" i="8"/>
  <c r="R138" i="8"/>
  <c r="S138" i="8"/>
  <c r="T138" i="8"/>
  <c r="U138" i="8"/>
  <c r="V138" i="8"/>
  <c r="W138" i="8"/>
  <c r="D139" i="8"/>
  <c r="E139" i="8"/>
  <c r="F139" i="8"/>
  <c r="G139" i="8"/>
  <c r="H139" i="8"/>
  <c r="I139" i="8"/>
  <c r="J139" i="8"/>
  <c r="K139" i="8"/>
  <c r="L139" i="8"/>
  <c r="M139" i="8"/>
  <c r="N139" i="8"/>
  <c r="O139" i="8"/>
  <c r="P139" i="8"/>
  <c r="Q139" i="8"/>
  <c r="R139" i="8"/>
  <c r="S139" i="8"/>
  <c r="T139" i="8"/>
  <c r="U139" i="8"/>
  <c r="V139" i="8"/>
  <c r="W139" i="8"/>
  <c r="D140" i="8"/>
  <c r="E140" i="8"/>
  <c r="F140" i="8"/>
  <c r="G140" i="8"/>
  <c r="H140" i="8"/>
  <c r="I140" i="8"/>
  <c r="J140" i="8"/>
  <c r="K140" i="8"/>
  <c r="L140" i="8"/>
  <c r="M140" i="8"/>
  <c r="N140" i="8"/>
  <c r="O140" i="8"/>
  <c r="P140" i="8"/>
  <c r="Q140" i="8"/>
  <c r="R140" i="8"/>
  <c r="S140" i="8"/>
  <c r="T140" i="8"/>
  <c r="U140" i="8"/>
  <c r="V140" i="8"/>
  <c r="W140" i="8"/>
  <c r="D141" i="8"/>
  <c r="E141" i="8"/>
  <c r="F141" i="8"/>
  <c r="G141" i="8"/>
  <c r="H141" i="8"/>
  <c r="I141" i="8"/>
  <c r="J141" i="8"/>
  <c r="K141" i="8"/>
  <c r="L141" i="8"/>
  <c r="M141" i="8"/>
  <c r="N141" i="8"/>
  <c r="O141" i="8"/>
  <c r="P141" i="8"/>
  <c r="Q141" i="8"/>
  <c r="R141" i="8"/>
  <c r="S141" i="8"/>
  <c r="T141" i="8"/>
  <c r="U141" i="8"/>
  <c r="V141" i="8"/>
  <c r="W141" i="8"/>
  <c r="D142" i="8"/>
  <c r="E142" i="8"/>
  <c r="F142" i="8"/>
  <c r="G142" i="8"/>
  <c r="H142" i="8"/>
  <c r="I142" i="8"/>
  <c r="J142" i="8"/>
  <c r="K142" i="8"/>
  <c r="L142" i="8"/>
  <c r="M142" i="8"/>
  <c r="N142" i="8"/>
  <c r="O142" i="8"/>
  <c r="P142" i="8"/>
  <c r="Q142" i="8"/>
  <c r="R142" i="8"/>
  <c r="S142" i="8"/>
  <c r="T142" i="8"/>
  <c r="U142" i="8"/>
  <c r="V142" i="8"/>
  <c r="W142" i="8"/>
  <c r="D143" i="8"/>
  <c r="E143" i="8"/>
  <c r="F143" i="8"/>
  <c r="G143" i="8"/>
  <c r="H143" i="8"/>
  <c r="I143" i="8"/>
  <c r="J143" i="8"/>
  <c r="K143" i="8"/>
  <c r="L143" i="8"/>
  <c r="M143" i="8"/>
  <c r="N143" i="8"/>
  <c r="O143" i="8"/>
  <c r="P143" i="8"/>
  <c r="Q143" i="8"/>
  <c r="R143" i="8"/>
  <c r="S143" i="8"/>
  <c r="T143" i="8"/>
  <c r="U143" i="8"/>
  <c r="V143" i="8"/>
  <c r="W143" i="8"/>
  <c r="D144" i="8"/>
  <c r="E144" i="8"/>
  <c r="F144" i="8"/>
  <c r="G144" i="8"/>
  <c r="H144" i="8"/>
  <c r="I144" i="8"/>
  <c r="J144" i="8"/>
  <c r="K144" i="8"/>
  <c r="L144" i="8"/>
  <c r="M144" i="8"/>
  <c r="N144" i="8"/>
  <c r="O144" i="8"/>
  <c r="P144" i="8"/>
  <c r="Q144" i="8"/>
  <c r="R144" i="8"/>
  <c r="S144" i="8"/>
  <c r="T144" i="8"/>
  <c r="U144" i="8"/>
  <c r="V144" i="8"/>
  <c r="W144" i="8"/>
  <c r="D145" i="8"/>
  <c r="E145" i="8"/>
  <c r="F145" i="8"/>
  <c r="G145" i="8"/>
  <c r="H145" i="8"/>
  <c r="I145" i="8"/>
  <c r="J145" i="8"/>
  <c r="K145" i="8"/>
  <c r="L145" i="8"/>
  <c r="M145" i="8"/>
  <c r="N145" i="8"/>
  <c r="O145" i="8"/>
  <c r="P145" i="8"/>
  <c r="Q145" i="8"/>
  <c r="R145" i="8"/>
  <c r="S145" i="8"/>
  <c r="T145" i="8"/>
  <c r="U145" i="8"/>
  <c r="V145" i="8"/>
  <c r="W145" i="8"/>
  <c r="D146" i="8"/>
  <c r="E146" i="8"/>
  <c r="F146" i="8"/>
  <c r="G146" i="8"/>
  <c r="H146" i="8"/>
  <c r="I146" i="8"/>
  <c r="J146" i="8"/>
  <c r="K146" i="8"/>
  <c r="L146" i="8"/>
  <c r="M146" i="8"/>
  <c r="N146" i="8"/>
  <c r="O146" i="8"/>
  <c r="P146" i="8"/>
  <c r="Q146" i="8"/>
  <c r="R146" i="8"/>
  <c r="S146" i="8"/>
  <c r="T146" i="8"/>
  <c r="U146" i="8"/>
  <c r="V146" i="8"/>
  <c r="W146" i="8"/>
  <c r="D147" i="8"/>
  <c r="E147" i="8"/>
  <c r="F147" i="8"/>
  <c r="G147" i="8"/>
  <c r="H147" i="8"/>
  <c r="I147" i="8"/>
  <c r="J147" i="8"/>
  <c r="K147" i="8"/>
  <c r="L147" i="8"/>
  <c r="M147" i="8"/>
  <c r="N147" i="8"/>
  <c r="O147" i="8"/>
  <c r="P147" i="8"/>
  <c r="Q147" i="8"/>
  <c r="R147" i="8"/>
  <c r="S147" i="8"/>
  <c r="T147" i="8"/>
  <c r="U147" i="8"/>
  <c r="V147" i="8"/>
  <c r="W147" i="8"/>
  <c r="D148" i="8"/>
  <c r="E148" i="8"/>
  <c r="F148" i="8"/>
  <c r="G148" i="8"/>
  <c r="H148" i="8"/>
  <c r="I148" i="8"/>
  <c r="J148" i="8"/>
  <c r="K148" i="8"/>
  <c r="L148" i="8"/>
  <c r="M148" i="8"/>
  <c r="N148" i="8"/>
  <c r="O148" i="8"/>
  <c r="P148" i="8"/>
  <c r="Q148" i="8"/>
  <c r="R148" i="8"/>
  <c r="S148" i="8"/>
  <c r="T148" i="8"/>
  <c r="U148" i="8"/>
  <c r="V148" i="8"/>
  <c r="W148" i="8"/>
  <c r="D149" i="8"/>
  <c r="E149" i="8"/>
  <c r="F149" i="8"/>
  <c r="G149" i="8"/>
  <c r="H149" i="8"/>
  <c r="I149" i="8"/>
  <c r="J149" i="8"/>
  <c r="K149" i="8"/>
  <c r="L149" i="8"/>
  <c r="M149" i="8"/>
  <c r="N149" i="8"/>
  <c r="O149" i="8"/>
  <c r="P149" i="8"/>
  <c r="Q149" i="8"/>
  <c r="R149" i="8"/>
  <c r="S149" i="8"/>
  <c r="T149" i="8"/>
  <c r="U149" i="8"/>
  <c r="V149" i="8"/>
  <c r="W149" i="8"/>
  <c r="D150" i="8"/>
  <c r="E150" i="8"/>
  <c r="F150" i="8"/>
  <c r="G150" i="8"/>
  <c r="H150" i="8"/>
  <c r="I150" i="8"/>
  <c r="J150" i="8"/>
  <c r="K150" i="8"/>
  <c r="L150" i="8"/>
  <c r="M150" i="8"/>
  <c r="N150" i="8"/>
  <c r="O150" i="8"/>
  <c r="P150" i="8"/>
  <c r="Q150" i="8"/>
  <c r="R150" i="8"/>
  <c r="S150" i="8"/>
  <c r="T150" i="8"/>
  <c r="U150" i="8"/>
  <c r="V150" i="8"/>
  <c r="W150" i="8"/>
  <c r="D151" i="8"/>
  <c r="E151" i="8"/>
  <c r="F151" i="8"/>
  <c r="G151" i="8"/>
  <c r="H151" i="8"/>
  <c r="I151" i="8"/>
  <c r="J151" i="8"/>
  <c r="K151" i="8"/>
  <c r="L151" i="8"/>
  <c r="M151" i="8"/>
  <c r="N151" i="8"/>
  <c r="O151" i="8"/>
  <c r="P151" i="8"/>
  <c r="Q151" i="8"/>
  <c r="R151" i="8"/>
  <c r="S151" i="8"/>
  <c r="T151" i="8"/>
  <c r="U151" i="8"/>
  <c r="V151" i="8"/>
  <c r="W151" i="8"/>
  <c r="D152" i="8"/>
  <c r="E152" i="8"/>
  <c r="F152" i="8"/>
  <c r="G152" i="8"/>
  <c r="H152" i="8"/>
  <c r="I152" i="8"/>
  <c r="J152" i="8"/>
  <c r="K152" i="8"/>
  <c r="L152" i="8"/>
  <c r="M152" i="8"/>
  <c r="N152" i="8"/>
  <c r="O152" i="8"/>
  <c r="P152" i="8"/>
  <c r="Q152" i="8"/>
  <c r="R152" i="8"/>
  <c r="S152" i="8"/>
  <c r="T152" i="8"/>
  <c r="U152" i="8"/>
  <c r="V152" i="8"/>
  <c r="W152" i="8"/>
  <c r="D153" i="8"/>
  <c r="E153" i="8"/>
  <c r="F153" i="8"/>
  <c r="G153" i="8"/>
  <c r="H153" i="8"/>
  <c r="I153" i="8"/>
  <c r="J153" i="8"/>
  <c r="K153" i="8"/>
  <c r="L153" i="8"/>
  <c r="M153" i="8"/>
  <c r="N153" i="8"/>
  <c r="O153" i="8"/>
  <c r="P153" i="8"/>
  <c r="Q153" i="8"/>
  <c r="R153" i="8"/>
  <c r="S153" i="8"/>
  <c r="T153" i="8"/>
  <c r="U153" i="8"/>
  <c r="V153" i="8"/>
  <c r="W153" i="8"/>
  <c r="D154" i="8"/>
  <c r="E154" i="8"/>
  <c r="F154" i="8"/>
  <c r="G154" i="8"/>
  <c r="H154" i="8"/>
  <c r="I154" i="8"/>
  <c r="J154" i="8"/>
  <c r="K154" i="8"/>
  <c r="L154" i="8"/>
  <c r="M154" i="8"/>
  <c r="N154" i="8"/>
  <c r="O154" i="8"/>
  <c r="P154" i="8"/>
  <c r="Q154" i="8"/>
  <c r="R154" i="8"/>
  <c r="S154" i="8"/>
  <c r="T154" i="8"/>
  <c r="U154" i="8"/>
  <c r="V154" i="8"/>
  <c r="W154" i="8"/>
  <c r="D155" i="8"/>
  <c r="E155" i="8"/>
  <c r="F155" i="8"/>
  <c r="G155" i="8"/>
  <c r="H155" i="8"/>
  <c r="I155" i="8"/>
  <c r="J155" i="8"/>
  <c r="K155" i="8"/>
  <c r="L155" i="8"/>
  <c r="M155" i="8"/>
  <c r="N155" i="8"/>
  <c r="O155" i="8"/>
  <c r="P155" i="8"/>
  <c r="Q155" i="8"/>
  <c r="R155" i="8"/>
  <c r="S155" i="8"/>
  <c r="T155" i="8"/>
  <c r="U155" i="8"/>
  <c r="V155" i="8"/>
  <c r="W155" i="8"/>
  <c r="D156" i="8"/>
  <c r="E156" i="8"/>
  <c r="F156" i="8"/>
  <c r="G156" i="8"/>
  <c r="H156" i="8"/>
  <c r="I156" i="8"/>
  <c r="J156" i="8"/>
  <c r="K156" i="8"/>
  <c r="L156" i="8"/>
  <c r="M156" i="8"/>
  <c r="N156" i="8"/>
  <c r="O156" i="8"/>
  <c r="P156" i="8"/>
  <c r="Q156" i="8"/>
  <c r="R156" i="8"/>
  <c r="S156" i="8"/>
  <c r="T156" i="8"/>
  <c r="U156" i="8"/>
  <c r="V156" i="8"/>
  <c r="W156" i="8"/>
  <c r="D157" i="8"/>
  <c r="E157" i="8"/>
  <c r="F157" i="8"/>
  <c r="G157" i="8"/>
  <c r="H157" i="8"/>
  <c r="I157" i="8"/>
  <c r="J157" i="8"/>
  <c r="K157" i="8"/>
  <c r="L157" i="8"/>
  <c r="M157" i="8"/>
  <c r="N157" i="8"/>
  <c r="O157" i="8"/>
  <c r="P157" i="8"/>
  <c r="Q157" i="8"/>
  <c r="R157" i="8"/>
  <c r="S157" i="8"/>
  <c r="T157" i="8"/>
  <c r="U157" i="8"/>
  <c r="V157" i="8"/>
  <c r="W157" i="8"/>
  <c r="D158" i="8"/>
  <c r="E158" i="8"/>
  <c r="F158" i="8"/>
  <c r="G158" i="8"/>
  <c r="H158" i="8"/>
  <c r="I158" i="8"/>
  <c r="J158" i="8"/>
  <c r="K158" i="8"/>
  <c r="L158" i="8"/>
  <c r="M158" i="8"/>
  <c r="N158" i="8"/>
  <c r="O158" i="8"/>
  <c r="P158" i="8"/>
  <c r="Q158" i="8"/>
  <c r="R158" i="8"/>
  <c r="S158" i="8"/>
  <c r="T158" i="8"/>
  <c r="U158" i="8"/>
  <c r="V158" i="8"/>
  <c r="W158" i="8"/>
  <c r="D159" i="8"/>
  <c r="E159" i="8"/>
  <c r="F159" i="8"/>
  <c r="G159" i="8"/>
  <c r="H159" i="8"/>
  <c r="I159" i="8"/>
  <c r="J159" i="8"/>
  <c r="K159" i="8"/>
  <c r="L159" i="8"/>
  <c r="M159" i="8"/>
  <c r="N159" i="8"/>
  <c r="O159" i="8"/>
  <c r="P159" i="8"/>
  <c r="Q159" i="8"/>
  <c r="R159" i="8"/>
  <c r="S159" i="8"/>
  <c r="T159" i="8"/>
  <c r="U159" i="8"/>
  <c r="V159" i="8"/>
  <c r="W159" i="8"/>
  <c r="D160" i="8"/>
  <c r="E160" i="8"/>
  <c r="F160" i="8"/>
  <c r="G160" i="8"/>
  <c r="H160" i="8"/>
  <c r="I160" i="8"/>
  <c r="J160" i="8"/>
  <c r="K160" i="8"/>
  <c r="L160" i="8"/>
  <c r="M160" i="8"/>
  <c r="N160" i="8"/>
  <c r="O160" i="8"/>
  <c r="P160" i="8"/>
  <c r="Q160" i="8"/>
  <c r="R160" i="8"/>
  <c r="S160" i="8"/>
  <c r="T160" i="8"/>
  <c r="U160" i="8"/>
  <c r="V160" i="8"/>
  <c r="W160" i="8"/>
  <c r="D161" i="8"/>
  <c r="E161" i="8"/>
  <c r="F161" i="8"/>
  <c r="G161" i="8"/>
  <c r="H161" i="8"/>
  <c r="I161" i="8"/>
  <c r="J161" i="8"/>
  <c r="K161" i="8"/>
  <c r="L161" i="8"/>
  <c r="M161" i="8"/>
  <c r="N161" i="8"/>
  <c r="O161" i="8"/>
  <c r="P161" i="8"/>
  <c r="Q161" i="8"/>
  <c r="R161" i="8"/>
  <c r="S161" i="8"/>
  <c r="T161" i="8"/>
  <c r="U161" i="8"/>
  <c r="V161" i="8"/>
  <c r="W161" i="8"/>
  <c r="D162" i="8"/>
  <c r="E162" i="8"/>
  <c r="F162" i="8"/>
  <c r="G162" i="8"/>
  <c r="H162" i="8"/>
  <c r="I162" i="8"/>
  <c r="J162" i="8"/>
  <c r="K162" i="8"/>
  <c r="L162" i="8"/>
  <c r="M162" i="8"/>
  <c r="N162" i="8"/>
  <c r="O162" i="8"/>
  <c r="P162" i="8"/>
  <c r="Q162" i="8"/>
  <c r="R162" i="8"/>
  <c r="S162" i="8"/>
  <c r="T162" i="8"/>
  <c r="U162" i="8"/>
  <c r="V162" i="8"/>
  <c r="W162" i="8"/>
  <c r="D163" i="8"/>
  <c r="E163" i="8"/>
  <c r="F163" i="8"/>
  <c r="G163" i="8"/>
  <c r="H163" i="8"/>
  <c r="I163" i="8"/>
  <c r="J163" i="8"/>
  <c r="K163" i="8"/>
  <c r="L163" i="8"/>
  <c r="M163" i="8"/>
  <c r="N163" i="8"/>
  <c r="O163" i="8"/>
  <c r="P163" i="8"/>
  <c r="Q163" i="8"/>
  <c r="R163" i="8"/>
  <c r="S163" i="8"/>
  <c r="T163" i="8"/>
  <c r="U163" i="8"/>
  <c r="V163" i="8"/>
  <c r="W163" i="8"/>
  <c r="D164" i="8"/>
  <c r="E164" i="8"/>
  <c r="F164" i="8"/>
  <c r="G164" i="8"/>
  <c r="H164" i="8"/>
  <c r="I164" i="8"/>
  <c r="J164" i="8"/>
  <c r="K164" i="8"/>
  <c r="L164" i="8"/>
  <c r="M164" i="8"/>
  <c r="N164" i="8"/>
  <c r="O164" i="8"/>
  <c r="P164" i="8"/>
  <c r="Q164" i="8"/>
  <c r="R164" i="8"/>
  <c r="S164" i="8"/>
  <c r="T164" i="8"/>
  <c r="U164" i="8"/>
  <c r="V164" i="8"/>
  <c r="W164" i="8"/>
  <c r="D165" i="8"/>
  <c r="E165" i="8"/>
  <c r="F165" i="8"/>
  <c r="G165" i="8"/>
  <c r="H165" i="8"/>
  <c r="I165" i="8"/>
  <c r="J165" i="8"/>
  <c r="K165" i="8"/>
  <c r="L165" i="8"/>
  <c r="M165" i="8"/>
  <c r="N165" i="8"/>
  <c r="O165" i="8"/>
  <c r="P165" i="8"/>
  <c r="Q165" i="8"/>
  <c r="R165" i="8"/>
  <c r="S165" i="8"/>
  <c r="T165" i="8"/>
  <c r="U165" i="8"/>
  <c r="V165" i="8"/>
  <c r="W165" i="8"/>
  <c r="D166" i="8"/>
  <c r="E166" i="8"/>
  <c r="F166" i="8"/>
  <c r="G166" i="8"/>
  <c r="H166" i="8"/>
  <c r="I166" i="8"/>
  <c r="J166" i="8"/>
  <c r="K166" i="8"/>
  <c r="L166" i="8"/>
  <c r="M166" i="8"/>
  <c r="N166" i="8"/>
  <c r="O166" i="8"/>
  <c r="P166" i="8"/>
  <c r="Q166" i="8"/>
  <c r="R166" i="8"/>
  <c r="S166" i="8"/>
  <c r="T166" i="8"/>
  <c r="U166" i="8"/>
  <c r="V166" i="8"/>
  <c r="W166" i="8"/>
  <c r="D167" i="8"/>
  <c r="E167" i="8"/>
  <c r="F167" i="8"/>
  <c r="G167" i="8"/>
  <c r="H167" i="8"/>
  <c r="I167" i="8"/>
  <c r="J167" i="8"/>
  <c r="K167" i="8"/>
  <c r="L167" i="8"/>
  <c r="M167" i="8"/>
  <c r="N167" i="8"/>
  <c r="O167" i="8"/>
  <c r="P167" i="8"/>
  <c r="Q167" i="8"/>
  <c r="R167" i="8"/>
  <c r="S167" i="8"/>
  <c r="T167" i="8"/>
  <c r="U167" i="8"/>
  <c r="V167" i="8"/>
  <c r="W167" i="8"/>
  <c r="D168" i="8"/>
  <c r="E168" i="8"/>
  <c r="F168" i="8"/>
  <c r="G168" i="8"/>
  <c r="H168" i="8"/>
  <c r="I168" i="8"/>
  <c r="J168" i="8"/>
  <c r="K168" i="8"/>
  <c r="L168" i="8"/>
  <c r="M168" i="8"/>
  <c r="N168" i="8"/>
  <c r="O168" i="8"/>
  <c r="P168" i="8"/>
  <c r="Q168" i="8"/>
  <c r="R168" i="8"/>
  <c r="S168" i="8"/>
  <c r="T168" i="8"/>
  <c r="U168" i="8"/>
  <c r="V168" i="8"/>
  <c r="W168" i="8"/>
  <c r="D169" i="8"/>
  <c r="E169" i="8"/>
  <c r="F169" i="8"/>
  <c r="G169" i="8"/>
  <c r="H169" i="8"/>
  <c r="I169" i="8"/>
  <c r="J169" i="8"/>
  <c r="K169" i="8"/>
  <c r="L169" i="8"/>
  <c r="M169" i="8"/>
  <c r="N169" i="8"/>
  <c r="O169" i="8"/>
  <c r="P169" i="8"/>
  <c r="Q169" i="8"/>
  <c r="R169" i="8"/>
  <c r="S169" i="8"/>
  <c r="T169" i="8"/>
  <c r="U169" i="8"/>
  <c r="V169" i="8"/>
  <c r="W169" i="8"/>
  <c r="S1" i="15"/>
  <c r="T1" i="15"/>
  <c r="U1" i="15"/>
  <c r="V1" i="15"/>
  <c r="S2" i="15"/>
  <c r="T2" i="15"/>
  <c r="U2" i="15"/>
  <c r="V2" i="15"/>
  <c r="S3" i="15"/>
  <c r="T3" i="15"/>
  <c r="U3" i="15"/>
  <c r="V3" i="15"/>
  <c r="S4" i="15"/>
  <c r="T4" i="15"/>
  <c r="U4" i="15"/>
  <c r="V4" i="15"/>
  <c r="S5" i="15"/>
  <c r="T5" i="15"/>
  <c r="U5" i="15"/>
  <c r="V5" i="15"/>
  <c r="S6" i="15"/>
  <c r="T6" i="15"/>
  <c r="U6" i="15"/>
  <c r="V6" i="15"/>
  <c r="S7" i="15"/>
  <c r="T7" i="15"/>
  <c r="U7" i="15"/>
  <c r="V7" i="15"/>
  <c r="S8" i="15"/>
  <c r="T8" i="15"/>
  <c r="U8" i="15"/>
  <c r="V8" i="15"/>
  <c r="S9" i="15"/>
  <c r="T9" i="15"/>
  <c r="U9" i="15"/>
  <c r="V9" i="15"/>
  <c r="S10" i="15"/>
  <c r="T10" i="15"/>
  <c r="U10" i="15"/>
  <c r="V10" i="15"/>
  <c r="S11" i="15"/>
  <c r="T11" i="15"/>
  <c r="U11" i="15"/>
  <c r="V11" i="15"/>
  <c r="S12" i="15"/>
  <c r="T12" i="15"/>
  <c r="U12" i="15"/>
  <c r="V12" i="15"/>
  <c r="S13" i="15"/>
  <c r="T13" i="15"/>
  <c r="U13" i="15"/>
  <c r="V13" i="15"/>
  <c r="S14" i="15"/>
  <c r="T14" i="15"/>
  <c r="U14" i="15"/>
  <c r="V14" i="15"/>
  <c r="S15" i="15"/>
  <c r="T15" i="15"/>
  <c r="U15" i="15"/>
  <c r="V15" i="15"/>
  <c r="S16" i="15"/>
  <c r="T16" i="15"/>
  <c r="U16" i="15"/>
  <c r="V16" i="15"/>
  <c r="S17" i="15"/>
  <c r="T17" i="15"/>
  <c r="U17" i="15"/>
  <c r="V17" i="15"/>
  <c r="S18" i="15"/>
  <c r="T18" i="15"/>
  <c r="U18" i="15"/>
  <c r="V18" i="15"/>
  <c r="S19" i="15"/>
  <c r="T19" i="15"/>
  <c r="U19" i="15"/>
  <c r="V19" i="15"/>
  <c r="S20" i="15"/>
  <c r="T20" i="15"/>
  <c r="U20" i="15"/>
  <c r="V20" i="15"/>
  <c r="S21" i="15"/>
  <c r="T21" i="15"/>
  <c r="U21" i="15"/>
  <c r="V21" i="15"/>
  <c r="S22" i="15"/>
  <c r="T22" i="15"/>
  <c r="U22" i="15"/>
  <c r="V22" i="15"/>
  <c r="S23" i="15"/>
  <c r="T23" i="15"/>
  <c r="U23" i="15"/>
  <c r="V23" i="15"/>
  <c r="S24" i="15"/>
  <c r="T24" i="15"/>
  <c r="U24" i="15"/>
  <c r="V24" i="15"/>
  <c r="S25" i="15"/>
  <c r="T25" i="15"/>
  <c r="U25" i="15"/>
  <c r="V25" i="15"/>
  <c r="S26" i="15"/>
  <c r="T26" i="15"/>
  <c r="U26" i="15"/>
  <c r="V26" i="15"/>
  <c r="S27" i="15"/>
  <c r="T27" i="15"/>
  <c r="U27" i="15"/>
  <c r="V27" i="15"/>
  <c r="S28" i="15"/>
  <c r="T28" i="15"/>
  <c r="U28" i="15"/>
  <c r="V28" i="15"/>
  <c r="S29" i="15"/>
  <c r="T29" i="15"/>
  <c r="U29" i="15"/>
  <c r="V29" i="15"/>
  <c r="S30" i="15"/>
  <c r="T30" i="15"/>
  <c r="U30" i="15"/>
  <c r="V30" i="15"/>
  <c r="S31" i="15"/>
  <c r="T31" i="15"/>
  <c r="U31" i="15"/>
  <c r="V31" i="15"/>
  <c r="S32" i="15"/>
  <c r="T32" i="15"/>
  <c r="U32" i="15"/>
  <c r="V32" i="15"/>
  <c r="S33" i="15"/>
  <c r="T33" i="15"/>
  <c r="U33" i="15"/>
  <c r="V33" i="15"/>
  <c r="S34" i="15"/>
  <c r="T34" i="15"/>
  <c r="U34" i="15"/>
  <c r="V34" i="15"/>
  <c r="S35" i="15"/>
  <c r="T35" i="15"/>
  <c r="U35" i="15"/>
  <c r="V35" i="15"/>
  <c r="S36" i="15"/>
  <c r="T36" i="15"/>
  <c r="U36" i="15"/>
  <c r="V36" i="15"/>
  <c r="S37" i="15"/>
  <c r="T37" i="15"/>
  <c r="U37" i="15"/>
  <c r="V37" i="15"/>
  <c r="S38" i="15"/>
  <c r="T38" i="15"/>
  <c r="U38" i="15"/>
  <c r="V38" i="15"/>
  <c r="S39" i="15"/>
  <c r="T39" i="15"/>
  <c r="U39" i="15"/>
  <c r="V39" i="15"/>
  <c r="S40" i="15"/>
  <c r="T40" i="15"/>
  <c r="U40" i="15"/>
  <c r="V40" i="15"/>
  <c r="S41" i="15"/>
  <c r="T41" i="15"/>
  <c r="U41" i="15"/>
  <c r="V41" i="15"/>
  <c r="S42" i="15"/>
  <c r="T42" i="15"/>
  <c r="U42" i="15"/>
  <c r="V42" i="15"/>
  <c r="S43" i="15"/>
  <c r="T43" i="15"/>
  <c r="U43" i="15"/>
  <c r="V43" i="15"/>
  <c r="S44" i="15"/>
  <c r="T44" i="15"/>
  <c r="U44" i="15"/>
  <c r="V44" i="15"/>
  <c r="S45" i="15"/>
  <c r="T45" i="15"/>
  <c r="U45" i="15"/>
  <c r="V45" i="15"/>
  <c r="S46" i="15"/>
  <c r="T46" i="15"/>
  <c r="U46" i="15"/>
  <c r="V46" i="15"/>
  <c r="S47" i="15"/>
  <c r="T47" i="15"/>
  <c r="U47" i="15"/>
  <c r="V47" i="15"/>
  <c r="S48" i="15"/>
  <c r="T48" i="15"/>
  <c r="U48" i="15"/>
  <c r="V48" i="15"/>
  <c r="S49" i="15"/>
  <c r="T49" i="15"/>
  <c r="U49" i="15"/>
  <c r="V49" i="15"/>
  <c r="S50" i="15"/>
  <c r="T50" i="15"/>
  <c r="U50" i="15"/>
  <c r="V50" i="15"/>
  <c r="S51" i="15"/>
  <c r="T51" i="15"/>
  <c r="U51" i="15"/>
  <c r="V51" i="15"/>
  <c r="S52" i="15"/>
  <c r="T52" i="15"/>
  <c r="U52" i="15"/>
  <c r="V52" i="15"/>
  <c r="S53" i="15"/>
  <c r="T53" i="15"/>
  <c r="U53" i="15"/>
  <c r="V53" i="15"/>
  <c r="S54" i="15"/>
  <c r="T54" i="15"/>
  <c r="U54" i="15"/>
  <c r="V54" i="15"/>
  <c r="S55" i="15"/>
  <c r="T55" i="15"/>
  <c r="U55" i="15"/>
  <c r="V55" i="15"/>
  <c r="S56" i="15"/>
  <c r="T56" i="15"/>
  <c r="U56" i="15"/>
  <c r="V56" i="15"/>
  <c r="S57" i="15"/>
  <c r="T57" i="15"/>
  <c r="U57" i="15"/>
  <c r="V57" i="15"/>
  <c r="S58" i="15"/>
  <c r="T58" i="15"/>
  <c r="U58" i="15"/>
  <c r="V58" i="15"/>
  <c r="S59" i="15"/>
  <c r="T59" i="15"/>
  <c r="U59" i="15"/>
  <c r="V59" i="15"/>
  <c r="S60" i="15"/>
  <c r="T60" i="15"/>
  <c r="U60" i="15"/>
  <c r="V60" i="15"/>
  <c r="S61" i="15"/>
  <c r="T61" i="15"/>
  <c r="U61" i="15"/>
  <c r="V61" i="15"/>
  <c r="S62" i="15"/>
  <c r="T62" i="15"/>
  <c r="U62" i="15"/>
  <c r="V62" i="15"/>
  <c r="S63" i="15"/>
  <c r="T63" i="15"/>
  <c r="U63" i="15"/>
  <c r="V63" i="15"/>
  <c r="S64" i="15"/>
  <c r="T64" i="15"/>
  <c r="U64" i="15"/>
  <c r="V64" i="15"/>
  <c r="S65" i="15"/>
  <c r="T65" i="15"/>
  <c r="U65" i="15"/>
  <c r="V65" i="15"/>
  <c r="S66" i="15"/>
  <c r="T66" i="15"/>
  <c r="U66" i="15"/>
  <c r="V66" i="15"/>
  <c r="S67" i="15"/>
  <c r="T67" i="15"/>
  <c r="U67" i="15"/>
  <c r="V67" i="15"/>
  <c r="S68" i="15"/>
  <c r="T68" i="15"/>
  <c r="U68" i="15"/>
  <c r="V68" i="15"/>
  <c r="S69" i="15"/>
  <c r="T69" i="15"/>
  <c r="U69" i="15"/>
  <c r="V69" i="15"/>
  <c r="S70" i="15"/>
  <c r="T70" i="15"/>
  <c r="U70" i="15"/>
  <c r="V70" i="15"/>
  <c r="S71" i="15"/>
  <c r="T71" i="15"/>
  <c r="U71" i="15"/>
  <c r="V71" i="15"/>
  <c r="S72" i="15"/>
  <c r="T72" i="15"/>
  <c r="U72" i="15"/>
  <c r="V72" i="15"/>
  <c r="S73" i="15"/>
  <c r="T73" i="15"/>
  <c r="U73" i="15"/>
  <c r="V73" i="15"/>
  <c r="S74" i="15"/>
  <c r="T74" i="15"/>
  <c r="U74" i="15"/>
  <c r="V74" i="15"/>
  <c r="S75" i="15"/>
  <c r="T75" i="15"/>
  <c r="U75" i="15"/>
  <c r="V75" i="15"/>
  <c r="S76" i="15"/>
  <c r="T76" i="15"/>
  <c r="U76" i="15"/>
  <c r="V76" i="15"/>
  <c r="S77" i="15"/>
  <c r="T77" i="15"/>
  <c r="U77" i="15"/>
  <c r="V77" i="15"/>
  <c r="S78" i="15"/>
  <c r="T78" i="15"/>
  <c r="U78" i="15"/>
  <c r="V78" i="15"/>
  <c r="S79" i="15"/>
  <c r="T79" i="15"/>
  <c r="U79" i="15"/>
  <c r="V79" i="15"/>
  <c r="S80" i="15"/>
  <c r="T80" i="15"/>
  <c r="U80" i="15"/>
  <c r="V80" i="15"/>
  <c r="S81" i="15"/>
  <c r="T81" i="15"/>
  <c r="U81" i="15"/>
  <c r="V81" i="15"/>
  <c r="S82" i="15"/>
  <c r="T82" i="15"/>
  <c r="U82" i="15"/>
  <c r="V82" i="15"/>
  <c r="S83" i="15"/>
  <c r="T83" i="15"/>
  <c r="U83" i="15"/>
  <c r="V83" i="15"/>
  <c r="S84" i="15"/>
  <c r="T84" i="15"/>
  <c r="U84" i="15"/>
  <c r="V84" i="15"/>
  <c r="S85" i="15"/>
  <c r="T85" i="15"/>
  <c r="U85" i="15"/>
  <c r="V85" i="15"/>
  <c r="S86" i="15"/>
  <c r="T86" i="15"/>
  <c r="U86" i="15"/>
  <c r="V86" i="15"/>
  <c r="S87" i="15"/>
  <c r="T87" i="15"/>
  <c r="U87" i="15"/>
  <c r="V87" i="15"/>
  <c r="S88" i="15"/>
  <c r="T88" i="15"/>
  <c r="U88" i="15"/>
  <c r="V88" i="15"/>
  <c r="S89" i="15"/>
  <c r="T89" i="15"/>
  <c r="U89" i="15"/>
  <c r="V89" i="15"/>
  <c r="S90" i="15"/>
  <c r="T90" i="15"/>
  <c r="U90" i="15"/>
  <c r="V90" i="15"/>
  <c r="S91" i="15"/>
  <c r="T91" i="15"/>
  <c r="U91" i="15"/>
  <c r="V91" i="15"/>
  <c r="S92" i="15"/>
  <c r="T92" i="15"/>
  <c r="U92" i="15"/>
  <c r="V92" i="15"/>
  <c r="S93" i="15"/>
  <c r="T93" i="15"/>
  <c r="U93" i="15"/>
  <c r="V93" i="15"/>
  <c r="S94" i="15"/>
  <c r="T94" i="15"/>
  <c r="U94" i="15"/>
  <c r="V94" i="15"/>
  <c r="S95" i="15"/>
  <c r="T95" i="15"/>
  <c r="U95" i="15"/>
  <c r="V95" i="15"/>
  <c r="S96" i="15"/>
  <c r="T96" i="15"/>
  <c r="U96" i="15"/>
  <c r="V96" i="15"/>
  <c r="S97" i="15"/>
  <c r="T97" i="15"/>
  <c r="U97" i="15"/>
  <c r="V97" i="15"/>
  <c r="S98" i="15"/>
  <c r="T98" i="15"/>
  <c r="U98" i="15"/>
  <c r="V98" i="15"/>
  <c r="S99" i="15"/>
  <c r="T99" i="15"/>
  <c r="U99" i="15"/>
  <c r="V99" i="15"/>
  <c r="S100" i="15"/>
  <c r="T100" i="15"/>
  <c r="U100" i="15"/>
  <c r="V100" i="15"/>
  <c r="S101" i="15"/>
  <c r="T101" i="15"/>
  <c r="U101" i="15"/>
  <c r="V101" i="15"/>
  <c r="S102" i="15"/>
  <c r="T102" i="15"/>
  <c r="U102" i="15"/>
  <c r="V102" i="15"/>
  <c r="S103" i="15"/>
  <c r="T103" i="15"/>
  <c r="U103" i="15"/>
  <c r="V103" i="15"/>
  <c r="S104" i="15"/>
  <c r="T104" i="15"/>
  <c r="U104" i="15"/>
  <c r="V104" i="15"/>
  <c r="S105" i="15"/>
  <c r="T105" i="15"/>
  <c r="U105" i="15"/>
  <c r="V105" i="15"/>
  <c r="S106" i="15"/>
  <c r="T106" i="15"/>
  <c r="U106" i="15"/>
  <c r="V106" i="15"/>
  <c r="S107" i="15"/>
  <c r="T107" i="15"/>
  <c r="U107" i="15"/>
  <c r="V107" i="15"/>
  <c r="S108" i="15"/>
  <c r="T108" i="15"/>
  <c r="U108" i="15"/>
  <c r="V108" i="15"/>
  <c r="S109" i="15"/>
  <c r="T109" i="15"/>
  <c r="U109" i="15"/>
  <c r="V109" i="15"/>
  <c r="S110" i="15"/>
  <c r="T110" i="15"/>
  <c r="U110" i="15"/>
  <c r="V110" i="15"/>
  <c r="S111" i="15"/>
  <c r="T111" i="15"/>
  <c r="U111" i="15"/>
  <c r="V111" i="15"/>
  <c r="S112" i="15"/>
  <c r="T112" i="15"/>
  <c r="U112" i="15"/>
  <c r="V112" i="15"/>
  <c r="S113" i="15"/>
  <c r="T113" i="15"/>
  <c r="U113" i="15"/>
  <c r="V113" i="15"/>
  <c r="S114" i="15"/>
  <c r="T114" i="15"/>
  <c r="U114" i="15"/>
  <c r="V114" i="15"/>
  <c r="S115" i="15"/>
  <c r="T115" i="15"/>
  <c r="U115" i="15"/>
  <c r="V115" i="15"/>
  <c r="S116" i="15"/>
  <c r="T116" i="15"/>
  <c r="U116" i="15"/>
  <c r="V116" i="15"/>
  <c r="S117" i="15"/>
  <c r="T117" i="15"/>
  <c r="U117" i="15"/>
  <c r="V117" i="15"/>
  <c r="S118" i="15"/>
  <c r="T118" i="15"/>
  <c r="U118" i="15"/>
  <c r="V118" i="15"/>
  <c r="S119" i="15"/>
  <c r="T119" i="15"/>
  <c r="U119" i="15"/>
  <c r="V119" i="15"/>
  <c r="S120" i="15"/>
  <c r="T120" i="15"/>
  <c r="U120" i="15"/>
  <c r="V120" i="15"/>
  <c r="S121" i="15"/>
  <c r="T121" i="15"/>
  <c r="U121" i="15"/>
  <c r="V121" i="15"/>
  <c r="S122" i="15"/>
  <c r="T122" i="15"/>
  <c r="U122" i="15"/>
  <c r="V122" i="15"/>
  <c r="S123" i="15"/>
  <c r="T123" i="15"/>
  <c r="U123" i="15"/>
  <c r="V123" i="15"/>
  <c r="S124" i="15"/>
  <c r="T124" i="15"/>
  <c r="U124" i="15"/>
  <c r="V124" i="15"/>
  <c r="S125" i="15"/>
  <c r="T125" i="15"/>
  <c r="U125" i="15"/>
  <c r="V125" i="15"/>
  <c r="S126" i="15"/>
  <c r="T126" i="15"/>
  <c r="U126" i="15"/>
  <c r="V126" i="15"/>
  <c r="S127" i="15"/>
  <c r="T127" i="15"/>
  <c r="U127" i="15"/>
  <c r="V127" i="15"/>
  <c r="S128" i="15"/>
  <c r="T128" i="15"/>
  <c r="U128" i="15"/>
  <c r="V128" i="15"/>
  <c r="S129" i="15"/>
  <c r="T129" i="15"/>
  <c r="U129" i="15"/>
  <c r="V129" i="15"/>
  <c r="S130" i="15"/>
  <c r="T130" i="15"/>
  <c r="U130" i="15"/>
  <c r="V130" i="15"/>
  <c r="S131" i="15"/>
  <c r="T131" i="15"/>
  <c r="U131" i="15"/>
  <c r="V131" i="15"/>
  <c r="S132" i="15"/>
  <c r="T132" i="15"/>
  <c r="U132" i="15"/>
  <c r="V132" i="15"/>
  <c r="S133" i="15"/>
  <c r="T133" i="15"/>
  <c r="U133" i="15"/>
  <c r="V133" i="15"/>
  <c r="S134" i="15"/>
  <c r="T134" i="15"/>
  <c r="U134" i="15"/>
  <c r="V134" i="15"/>
  <c r="S135" i="15"/>
  <c r="T135" i="15"/>
  <c r="U135" i="15"/>
  <c r="V135" i="15"/>
  <c r="S136" i="15"/>
  <c r="T136" i="15"/>
  <c r="U136" i="15"/>
  <c r="V136" i="15"/>
  <c r="S137" i="15"/>
  <c r="T137" i="15"/>
  <c r="U137" i="15"/>
  <c r="V137" i="15"/>
  <c r="S138" i="15"/>
  <c r="T138" i="15"/>
  <c r="U138" i="15"/>
  <c r="V138" i="15"/>
  <c r="S139" i="15"/>
  <c r="T139" i="15"/>
  <c r="U139" i="15"/>
  <c r="V139" i="15"/>
  <c r="S140" i="15"/>
  <c r="T140" i="15"/>
  <c r="U140" i="15"/>
  <c r="V140" i="15"/>
  <c r="S141" i="15"/>
  <c r="T141" i="15"/>
  <c r="U141" i="15"/>
  <c r="V141" i="15"/>
  <c r="S142" i="15"/>
  <c r="T142" i="15"/>
  <c r="U142" i="15"/>
  <c r="V142" i="15"/>
  <c r="S143" i="15"/>
  <c r="T143" i="15"/>
  <c r="U143" i="15"/>
  <c r="V143" i="15"/>
  <c r="S144" i="15"/>
  <c r="T144" i="15"/>
  <c r="U144" i="15"/>
  <c r="V144" i="15"/>
  <c r="S145" i="15"/>
  <c r="T145" i="15"/>
  <c r="U145" i="15"/>
  <c r="V145" i="15"/>
  <c r="S146" i="15"/>
  <c r="T146" i="15"/>
  <c r="U146" i="15"/>
  <c r="V146" i="15"/>
  <c r="S147" i="15"/>
  <c r="T147" i="15"/>
  <c r="U147" i="15"/>
  <c r="V147" i="15"/>
  <c r="S148" i="15"/>
  <c r="T148" i="15"/>
  <c r="U148" i="15"/>
  <c r="V148" i="15"/>
  <c r="S149" i="15"/>
  <c r="T149" i="15"/>
  <c r="U149" i="15"/>
  <c r="V149" i="15"/>
  <c r="S150" i="15"/>
  <c r="T150" i="15"/>
  <c r="U150" i="15"/>
  <c r="V150" i="15"/>
  <c r="S151" i="15"/>
  <c r="T151" i="15"/>
  <c r="U151" i="15"/>
  <c r="V151" i="15"/>
  <c r="S152" i="15"/>
  <c r="T152" i="15"/>
  <c r="U152" i="15"/>
  <c r="V152" i="15"/>
  <c r="S153" i="15"/>
  <c r="T153" i="15"/>
  <c r="U153" i="15"/>
  <c r="V153" i="15"/>
  <c r="S154" i="15"/>
  <c r="T154" i="15"/>
  <c r="U154" i="15"/>
  <c r="V154" i="15"/>
  <c r="S155" i="15"/>
  <c r="T155" i="15"/>
  <c r="U155" i="15"/>
  <c r="V155" i="15"/>
  <c r="S156" i="15"/>
  <c r="T156" i="15"/>
  <c r="U156" i="15"/>
  <c r="V156" i="15"/>
  <c r="S157" i="15"/>
  <c r="T157" i="15"/>
  <c r="U157" i="15"/>
  <c r="V157" i="15"/>
  <c r="S158" i="15"/>
  <c r="T158" i="15"/>
  <c r="U158" i="15"/>
  <c r="V158" i="15"/>
  <c r="S159" i="15"/>
  <c r="T159" i="15"/>
  <c r="U159" i="15"/>
  <c r="V159" i="15"/>
  <c r="S160" i="15"/>
  <c r="T160" i="15"/>
  <c r="U160" i="15"/>
  <c r="V160" i="15"/>
  <c r="S161" i="15"/>
  <c r="T161" i="15"/>
  <c r="U161" i="15"/>
  <c r="V161" i="15"/>
  <c r="S162" i="15"/>
  <c r="T162" i="15"/>
  <c r="U162" i="15"/>
  <c r="V162" i="15"/>
  <c r="S163" i="15"/>
  <c r="T163" i="15"/>
  <c r="U163" i="15"/>
  <c r="V163" i="15"/>
  <c r="S164" i="15"/>
  <c r="T164" i="15"/>
  <c r="U164" i="15"/>
  <c r="V164" i="15"/>
  <c r="S165" i="15"/>
  <c r="T165" i="15"/>
  <c r="U165" i="15"/>
  <c r="V165" i="15"/>
  <c r="S166" i="15"/>
  <c r="T166" i="15"/>
  <c r="U166" i="15"/>
  <c r="V166" i="15"/>
  <c r="S167" i="15"/>
  <c r="T167" i="15"/>
  <c r="U167" i="15"/>
  <c r="V167" i="15"/>
  <c r="S168" i="15"/>
  <c r="T168" i="15"/>
  <c r="U168" i="15"/>
  <c r="V168" i="15"/>
  <c r="S169" i="15"/>
  <c r="T169" i="15"/>
  <c r="U169" i="15"/>
  <c r="V169" i="15"/>
  <c r="S170" i="15"/>
  <c r="T170" i="15"/>
  <c r="U170" i="15"/>
  <c r="V170" i="15"/>
  <c r="S171" i="15"/>
  <c r="T171" i="15"/>
  <c r="U171" i="15"/>
  <c r="V171" i="15"/>
  <c r="S172" i="15"/>
  <c r="T172" i="15"/>
  <c r="U172" i="15"/>
  <c r="V172" i="15"/>
  <c r="S173" i="15"/>
  <c r="T173" i="15"/>
  <c r="U173" i="15"/>
  <c r="V173" i="15"/>
  <c r="S174" i="15"/>
  <c r="T174" i="15"/>
  <c r="U174" i="15"/>
  <c r="V174" i="15"/>
  <c r="S175" i="15"/>
  <c r="T175" i="15"/>
  <c r="U175" i="15"/>
  <c r="V175" i="15"/>
  <c r="S176" i="15"/>
  <c r="T176" i="15"/>
  <c r="U176" i="15"/>
  <c r="V176" i="15"/>
  <c r="S177" i="15"/>
  <c r="T177" i="15"/>
  <c r="U177" i="15"/>
  <c r="V177" i="15"/>
  <c r="S178" i="15"/>
  <c r="T178" i="15"/>
  <c r="U178" i="15"/>
  <c r="V178" i="15"/>
  <c r="S179" i="15"/>
  <c r="T179" i="15"/>
  <c r="U179" i="15"/>
  <c r="V179" i="15"/>
  <c r="S180" i="15"/>
  <c r="T180" i="15"/>
  <c r="U180" i="15"/>
  <c r="V180" i="15"/>
  <c r="S181" i="15"/>
  <c r="T181" i="15"/>
  <c r="U181" i="15"/>
  <c r="V181" i="15"/>
  <c r="S182" i="15"/>
  <c r="T182" i="15"/>
  <c r="U182" i="15"/>
  <c r="V182" i="15"/>
  <c r="S183" i="15"/>
  <c r="T183" i="15"/>
  <c r="U183" i="15"/>
  <c r="V183" i="15"/>
  <c r="S184" i="15"/>
  <c r="T184" i="15"/>
  <c r="U184" i="15"/>
  <c r="V184" i="15"/>
  <c r="S185" i="15"/>
  <c r="T185" i="15"/>
  <c r="U185" i="15"/>
  <c r="V185" i="15"/>
  <c r="S186" i="15"/>
  <c r="T186" i="15"/>
  <c r="U186" i="15"/>
  <c r="V186" i="15"/>
  <c r="S187" i="15"/>
  <c r="T187" i="15"/>
  <c r="U187" i="15"/>
  <c r="V187" i="15"/>
  <c r="S188" i="15"/>
  <c r="T188" i="15"/>
  <c r="U188" i="15"/>
  <c r="V188" i="15"/>
  <c r="S189" i="15"/>
  <c r="T189" i="15"/>
  <c r="U189" i="15"/>
  <c r="V189" i="15"/>
  <c r="S190" i="15"/>
  <c r="T190" i="15"/>
  <c r="U190" i="15"/>
  <c r="V190" i="15"/>
  <c r="S191" i="15"/>
  <c r="T191" i="15"/>
  <c r="U191" i="15"/>
  <c r="V191" i="15"/>
  <c r="S192" i="15"/>
  <c r="T192" i="15"/>
  <c r="U192" i="15"/>
  <c r="V192" i="15"/>
  <c r="S193" i="15"/>
  <c r="T193" i="15"/>
  <c r="U193" i="15"/>
  <c r="V193" i="15"/>
  <c r="S194" i="15"/>
  <c r="T194" i="15"/>
  <c r="U194" i="15"/>
  <c r="V194" i="15"/>
  <c r="S195" i="15"/>
  <c r="T195" i="15"/>
  <c r="U195" i="15"/>
  <c r="V195" i="15"/>
  <c r="S196" i="15"/>
  <c r="T196" i="15"/>
  <c r="U196" i="15"/>
  <c r="V196" i="15"/>
  <c r="S197" i="15"/>
  <c r="T197" i="15"/>
  <c r="U197" i="15"/>
  <c r="V197" i="15"/>
  <c r="S198" i="15"/>
  <c r="T198" i="15"/>
  <c r="U198" i="15"/>
  <c r="V198" i="15"/>
  <c r="S199" i="15"/>
  <c r="T199" i="15"/>
  <c r="U199" i="15"/>
  <c r="V199" i="15"/>
  <c r="S200" i="15"/>
  <c r="T200" i="15"/>
  <c r="U200" i="15"/>
  <c r="V200" i="15"/>
  <c r="S201" i="15"/>
  <c r="T201" i="15"/>
  <c r="U201" i="15"/>
  <c r="V201" i="15"/>
  <c r="S202" i="15"/>
  <c r="T202" i="15"/>
  <c r="U202" i="15"/>
  <c r="V202" i="15"/>
  <c r="S203" i="15"/>
  <c r="T203" i="15"/>
  <c r="U203" i="15"/>
  <c r="V203" i="15"/>
  <c r="S204" i="15"/>
  <c r="T204" i="15"/>
  <c r="U204" i="15"/>
  <c r="V204" i="15"/>
  <c r="S205" i="15"/>
  <c r="T205" i="15"/>
  <c r="U205" i="15"/>
  <c r="V205" i="15"/>
  <c r="S206" i="15"/>
  <c r="T206" i="15"/>
  <c r="U206" i="15"/>
  <c r="V206" i="15"/>
  <c r="S207" i="15"/>
  <c r="T207" i="15"/>
  <c r="U207" i="15"/>
  <c r="V207" i="15"/>
  <c r="S208" i="15"/>
  <c r="T208" i="15"/>
  <c r="U208" i="15"/>
  <c r="V208" i="15"/>
  <c r="S209" i="15"/>
  <c r="T209" i="15"/>
  <c r="U209" i="15"/>
  <c r="V209" i="15"/>
  <c r="S210" i="15"/>
  <c r="T210" i="15"/>
  <c r="U210" i="15"/>
  <c r="V210" i="15"/>
  <c r="S211" i="15"/>
  <c r="T211" i="15"/>
  <c r="U211" i="15"/>
  <c r="V211" i="15"/>
  <c r="S212" i="15"/>
  <c r="T212" i="15"/>
  <c r="U212" i="15"/>
  <c r="V212" i="15"/>
  <c r="S213" i="15"/>
  <c r="T213" i="15"/>
  <c r="U213" i="15"/>
  <c r="V213" i="15"/>
  <c r="S214" i="15"/>
  <c r="T214" i="15"/>
  <c r="U214" i="15"/>
  <c r="V214" i="15"/>
  <c r="S215" i="15"/>
  <c r="T215" i="15"/>
  <c r="U215" i="15"/>
  <c r="V215" i="15"/>
  <c r="S216" i="15"/>
  <c r="T216" i="15"/>
  <c r="U216" i="15"/>
  <c r="V216" i="15"/>
  <c r="S217" i="15"/>
  <c r="T217" i="15"/>
  <c r="U217" i="15"/>
  <c r="V217" i="15"/>
  <c r="S218" i="15"/>
  <c r="T218" i="15"/>
  <c r="U218" i="15"/>
  <c r="V218" i="15"/>
  <c r="S219" i="15"/>
  <c r="T219" i="15"/>
  <c r="U219" i="15"/>
  <c r="V219" i="15"/>
  <c r="S220" i="15"/>
  <c r="T220" i="15"/>
  <c r="U220" i="15"/>
  <c r="V220" i="15"/>
  <c r="S221" i="15"/>
  <c r="T221" i="15"/>
  <c r="U221" i="15"/>
  <c r="V221" i="15"/>
  <c r="S222" i="15"/>
  <c r="T222" i="15"/>
  <c r="U222" i="15"/>
  <c r="V222" i="15"/>
  <c r="S223" i="15"/>
  <c r="T223" i="15"/>
  <c r="U223" i="15"/>
  <c r="V223" i="15"/>
  <c r="S224" i="15"/>
  <c r="T224" i="15"/>
  <c r="U224" i="15"/>
  <c r="V224" i="15"/>
  <c r="R2" i="15"/>
  <c r="R3" i="15"/>
  <c r="R4" i="15"/>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134" i="15"/>
  <c r="R135" i="15"/>
  <c r="R136" i="15"/>
  <c r="R137" i="15"/>
  <c r="R138" i="15"/>
  <c r="R139" i="15"/>
  <c r="R140" i="15"/>
  <c r="R141" i="15"/>
  <c r="R142" i="15"/>
  <c r="R143" i="15"/>
  <c r="R144" i="15"/>
  <c r="R145" i="15"/>
  <c r="R146" i="15"/>
  <c r="R147" i="15"/>
  <c r="R148" i="15"/>
  <c r="R149" i="15"/>
  <c r="R150" i="15"/>
  <c r="R151" i="15"/>
  <c r="R152" i="15"/>
  <c r="R153" i="15"/>
  <c r="R154" i="15"/>
  <c r="R155" i="15"/>
  <c r="R156" i="15"/>
  <c r="R157" i="15"/>
  <c r="R158" i="15"/>
  <c r="R159" i="15"/>
  <c r="R160" i="15"/>
  <c r="R161" i="15"/>
  <c r="R162" i="15"/>
  <c r="R163" i="15"/>
  <c r="R164" i="15"/>
  <c r="R165" i="15"/>
  <c r="R166" i="15"/>
  <c r="R167" i="15"/>
  <c r="R168" i="15"/>
  <c r="R169" i="15"/>
  <c r="R170" i="15"/>
  <c r="R171" i="15"/>
  <c r="R172" i="15"/>
  <c r="R173" i="15"/>
  <c r="R174" i="15"/>
  <c r="R175" i="15"/>
  <c r="R176" i="15"/>
  <c r="R177" i="15"/>
  <c r="R178" i="15"/>
  <c r="R179" i="15"/>
  <c r="R180" i="15"/>
  <c r="R181" i="15"/>
  <c r="R182" i="15"/>
  <c r="R183" i="15"/>
  <c r="R184" i="15"/>
  <c r="R185" i="15"/>
  <c r="R186" i="15"/>
  <c r="R187" i="15"/>
  <c r="R188" i="15"/>
  <c r="R189" i="15"/>
  <c r="R190" i="15"/>
  <c r="R191" i="15"/>
  <c r="R192" i="15"/>
  <c r="R193" i="15"/>
  <c r="R194" i="15"/>
  <c r="R195" i="15"/>
  <c r="R196" i="15"/>
  <c r="R197" i="15"/>
  <c r="R198" i="15"/>
  <c r="R199" i="15"/>
  <c r="R200" i="15"/>
  <c r="R201" i="15"/>
  <c r="R202" i="15"/>
  <c r="R203" i="15"/>
  <c r="R204" i="15"/>
  <c r="R205" i="15"/>
  <c r="R206" i="15"/>
  <c r="R207" i="15"/>
  <c r="R208" i="15"/>
  <c r="R209" i="15"/>
  <c r="R210" i="15"/>
  <c r="R211" i="15"/>
  <c r="R212" i="15"/>
  <c r="R213" i="15"/>
  <c r="R214" i="15"/>
  <c r="R215" i="15"/>
  <c r="R216" i="15"/>
  <c r="R217" i="15"/>
  <c r="R218" i="15"/>
  <c r="R219" i="15"/>
  <c r="R220" i="15"/>
  <c r="R221" i="15"/>
  <c r="R222" i="15"/>
  <c r="R223" i="15"/>
  <c r="R224" i="15"/>
  <c r="R1" i="15"/>
  <c r="Q1" i="15"/>
  <c r="C1" i="15"/>
  <c r="D1" i="15"/>
  <c r="E1" i="15"/>
  <c r="F1" i="15"/>
  <c r="G1" i="15"/>
  <c r="H1" i="15"/>
  <c r="I1" i="15"/>
  <c r="J1" i="15"/>
  <c r="K1" i="15"/>
  <c r="L1" i="15"/>
  <c r="M1" i="15"/>
  <c r="N1" i="15"/>
  <c r="O1" i="15"/>
  <c r="P1" i="15"/>
  <c r="D2" i="15"/>
  <c r="F2" i="15"/>
  <c r="G2" i="15"/>
  <c r="H2" i="15"/>
  <c r="I2" i="15"/>
  <c r="J2" i="15"/>
  <c r="K2" i="15"/>
  <c r="L2" i="15"/>
  <c r="M2" i="15"/>
  <c r="N2" i="15"/>
  <c r="O2" i="15"/>
  <c r="P2" i="15"/>
  <c r="Q2" i="15"/>
  <c r="D3" i="15"/>
  <c r="F3" i="15"/>
  <c r="G3" i="15"/>
  <c r="H3" i="15"/>
  <c r="I3" i="15"/>
  <c r="J3" i="15"/>
  <c r="K3" i="15"/>
  <c r="L3" i="15"/>
  <c r="M3" i="15"/>
  <c r="N3" i="15"/>
  <c r="O3" i="15"/>
  <c r="P3" i="15"/>
  <c r="Q3" i="15"/>
  <c r="D4" i="15"/>
  <c r="F4" i="15"/>
  <c r="G4" i="15"/>
  <c r="H4" i="15"/>
  <c r="I4" i="15"/>
  <c r="J4" i="15"/>
  <c r="K4" i="15"/>
  <c r="L4" i="15"/>
  <c r="M4" i="15"/>
  <c r="N4" i="15"/>
  <c r="O4" i="15"/>
  <c r="P4" i="15"/>
  <c r="Q4" i="15"/>
  <c r="D5" i="15"/>
  <c r="F5" i="15"/>
  <c r="G5" i="15"/>
  <c r="H5" i="15"/>
  <c r="I5" i="15"/>
  <c r="J5" i="15"/>
  <c r="K5" i="15"/>
  <c r="L5" i="15"/>
  <c r="M5" i="15"/>
  <c r="N5" i="15"/>
  <c r="O5" i="15"/>
  <c r="P5" i="15"/>
  <c r="Q5" i="15"/>
  <c r="D6" i="15"/>
  <c r="F6" i="15"/>
  <c r="G6" i="15"/>
  <c r="H6" i="15"/>
  <c r="I6" i="15"/>
  <c r="J6" i="15"/>
  <c r="K6" i="15"/>
  <c r="L6" i="15"/>
  <c r="M6" i="15"/>
  <c r="N6" i="15"/>
  <c r="O6" i="15"/>
  <c r="P6" i="15"/>
  <c r="Q6" i="15"/>
  <c r="D7" i="15"/>
  <c r="F7" i="15"/>
  <c r="G7" i="15"/>
  <c r="H7" i="15"/>
  <c r="I7" i="15"/>
  <c r="J7" i="15"/>
  <c r="K7" i="15"/>
  <c r="L7" i="15"/>
  <c r="M7" i="15"/>
  <c r="N7" i="15"/>
  <c r="O7" i="15"/>
  <c r="P7" i="15"/>
  <c r="Q7" i="15"/>
  <c r="D8" i="15"/>
  <c r="F8" i="15"/>
  <c r="G8" i="15"/>
  <c r="H8" i="15"/>
  <c r="I8" i="15"/>
  <c r="J8" i="15"/>
  <c r="K8" i="15"/>
  <c r="L8" i="15"/>
  <c r="M8" i="15"/>
  <c r="N8" i="15"/>
  <c r="O8" i="15"/>
  <c r="P8" i="15"/>
  <c r="Q8" i="15"/>
  <c r="D9" i="15"/>
  <c r="F9" i="15"/>
  <c r="G9" i="15"/>
  <c r="H9" i="15"/>
  <c r="I9" i="15"/>
  <c r="J9" i="15"/>
  <c r="K9" i="15"/>
  <c r="L9" i="15"/>
  <c r="M9" i="15"/>
  <c r="N9" i="15"/>
  <c r="O9" i="15"/>
  <c r="P9" i="15"/>
  <c r="Q9" i="15"/>
  <c r="D10" i="15"/>
  <c r="F10" i="15"/>
  <c r="G10" i="15"/>
  <c r="H10" i="15"/>
  <c r="I10" i="15"/>
  <c r="J10" i="15"/>
  <c r="K10" i="15"/>
  <c r="L10" i="15"/>
  <c r="M10" i="15"/>
  <c r="N10" i="15"/>
  <c r="O10" i="15"/>
  <c r="P10" i="15"/>
  <c r="Q10" i="15"/>
  <c r="D11" i="15"/>
  <c r="F11" i="15"/>
  <c r="G11" i="15"/>
  <c r="H11" i="15"/>
  <c r="I11" i="15"/>
  <c r="J11" i="15"/>
  <c r="K11" i="15"/>
  <c r="L11" i="15"/>
  <c r="M11" i="15"/>
  <c r="N11" i="15"/>
  <c r="O11" i="15"/>
  <c r="P11" i="15"/>
  <c r="Q11" i="15"/>
  <c r="D12" i="15"/>
  <c r="F12" i="15"/>
  <c r="G12" i="15"/>
  <c r="H12" i="15"/>
  <c r="I12" i="15"/>
  <c r="J12" i="15"/>
  <c r="K12" i="15"/>
  <c r="L12" i="15"/>
  <c r="M12" i="15"/>
  <c r="N12" i="15"/>
  <c r="O12" i="15"/>
  <c r="P12" i="15"/>
  <c r="Q12" i="15"/>
  <c r="D13" i="15"/>
  <c r="F13" i="15"/>
  <c r="G13" i="15"/>
  <c r="H13" i="15"/>
  <c r="I13" i="15"/>
  <c r="J13" i="15"/>
  <c r="K13" i="15"/>
  <c r="L13" i="15"/>
  <c r="M13" i="15"/>
  <c r="N13" i="15"/>
  <c r="O13" i="15"/>
  <c r="P13" i="15"/>
  <c r="Q13" i="15"/>
  <c r="D14" i="15"/>
  <c r="F14" i="15"/>
  <c r="G14" i="15"/>
  <c r="H14" i="15"/>
  <c r="I14" i="15"/>
  <c r="J14" i="15"/>
  <c r="K14" i="15"/>
  <c r="L14" i="15"/>
  <c r="M14" i="15"/>
  <c r="N14" i="15"/>
  <c r="O14" i="15"/>
  <c r="P14" i="15"/>
  <c r="Q14" i="15"/>
  <c r="D15" i="15"/>
  <c r="F15" i="15"/>
  <c r="G15" i="15"/>
  <c r="H15" i="15"/>
  <c r="I15" i="15"/>
  <c r="J15" i="15"/>
  <c r="K15" i="15"/>
  <c r="L15" i="15"/>
  <c r="M15" i="15"/>
  <c r="N15" i="15"/>
  <c r="O15" i="15"/>
  <c r="P15" i="15"/>
  <c r="Q15" i="15"/>
  <c r="D16" i="15"/>
  <c r="F16" i="15"/>
  <c r="G16" i="15"/>
  <c r="H16" i="15"/>
  <c r="I16" i="15"/>
  <c r="J16" i="15"/>
  <c r="K16" i="15"/>
  <c r="L16" i="15"/>
  <c r="M16" i="15"/>
  <c r="N16" i="15"/>
  <c r="O16" i="15"/>
  <c r="P16" i="15"/>
  <c r="Q16" i="15"/>
  <c r="D17" i="15"/>
  <c r="F17" i="15"/>
  <c r="G17" i="15"/>
  <c r="H17" i="15"/>
  <c r="I17" i="15"/>
  <c r="J17" i="15"/>
  <c r="K17" i="15"/>
  <c r="L17" i="15"/>
  <c r="M17" i="15"/>
  <c r="N17" i="15"/>
  <c r="O17" i="15"/>
  <c r="P17" i="15"/>
  <c r="Q17" i="15"/>
  <c r="D18" i="15"/>
  <c r="F18" i="15"/>
  <c r="G18" i="15"/>
  <c r="H18" i="15"/>
  <c r="I18" i="15"/>
  <c r="J18" i="15"/>
  <c r="K18" i="15"/>
  <c r="L18" i="15"/>
  <c r="M18" i="15"/>
  <c r="N18" i="15"/>
  <c r="O18" i="15"/>
  <c r="P18" i="15"/>
  <c r="Q18" i="15"/>
  <c r="D19" i="15"/>
  <c r="F19" i="15"/>
  <c r="G19" i="15"/>
  <c r="H19" i="15"/>
  <c r="I19" i="15"/>
  <c r="J19" i="15"/>
  <c r="K19" i="15"/>
  <c r="L19" i="15"/>
  <c r="M19" i="15"/>
  <c r="N19" i="15"/>
  <c r="O19" i="15"/>
  <c r="P19" i="15"/>
  <c r="Q19" i="15"/>
  <c r="D20" i="15"/>
  <c r="F20" i="15"/>
  <c r="G20" i="15"/>
  <c r="H20" i="15"/>
  <c r="I20" i="15"/>
  <c r="J20" i="15"/>
  <c r="K20" i="15"/>
  <c r="L20" i="15"/>
  <c r="M20" i="15"/>
  <c r="N20" i="15"/>
  <c r="O20" i="15"/>
  <c r="P20" i="15"/>
  <c r="Q20" i="15"/>
  <c r="D21" i="15"/>
  <c r="F21" i="15"/>
  <c r="G21" i="15"/>
  <c r="H21" i="15"/>
  <c r="I21" i="15"/>
  <c r="J21" i="15"/>
  <c r="K21" i="15"/>
  <c r="L21" i="15"/>
  <c r="M21" i="15"/>
  <c r="N21" i="15"/>
  <c r="O21" i="15"/>
  <c r="P21" i="15"/>
  <c r="Q21" i="15"/>
  <c r="D22" i="15"/>
  <c r="F22" i="15"/>
  <c r="G22" i="15"/>
  <c r="H22" i="15"/>
  <c r="I22" i="15"/>
  <c r="J22" i="15"/>
  <c r="K22" i="15"/>
  <c r="L22" i="15"/>
  <c r="M22" i="15"/>
  <c r="N22" i="15"/>
  <c r="O22" i="15"/>
  <c r="P22" i="15"/>
  <c r="Q22" i="15"/>
  <c r="D23" i="15"/>
  <c r="F23" i="15"/>
  <c r="G23" i="15"/>
  <c r="H23" i="15"/>
  <c r="I23" i="15"/>
  <c r="J23" i="15"/>
  <c r="K23" i="15"/>
  <c r="L23" i="15"/>
  <c r="M23" i="15"/>
  <c r="N23" i="15"/>
  <c r="O23" i="15"/>
  <c r="P23" i="15"/>
  <c r="Q23" i="15"/>
  <c r="D24" i="15"/>
  <c r="F24" i="15"/>
  <c r="G24" i="15"/>
  <c r="H24" i="15"/>
  <c r="I24" i="15"/>
  <c r="J24" i="15"/>
  <c r="K24" i="15"/>
  <c r="L24" i="15"/>
  <c r="M24" i="15"/>
  <c r="N24" i="15"/>
  <c r="O24" i="15"/>
  <c r="P24" i="15"/>
  <c r="Q24" i="15"/>
  <c r="D25" i="15"/>
  <c r="F25" i="15"/>
  <c r="G25" i="15"/>
  <c r="H25" i="15"/>
  <c r="I25" i="15"/>
  <c r="J25" i="15"/>
  <c r="K25" i="15"/>
  <c r="L25" i="15"/>
  <c r="M25" i="15"/>
  <c r="N25" i="15"/>
  <c r="O25" i="15"/>
  <c r="P25" i="15"/>
  <c r="Q25" i="15"/>
  <c r="D26" i="15"/>
  <c r="F26" i="15"/>
  <c r="G26" i="15"/>
  <c r="H26" i="15"/>
  <c r="I26" i="15"/>
  <c r="J26" i="15"/>
  <c r="K26" i="15"/>
  <c r="L26" i="15"/>
  <c r="M26" i="15"/>
  <c r="N26" i="15"/>
  <c r="O26" i="15"/>
  <c r="P26" i="15"/>
  <c r="Q26" i="15"/>
  <c r="D27" i="15"/>
  <c r="F27" i="15"/>
  <c r="G27" i="15"/>
  <c r="H27" i="15"/>
  <c r="I27" i="15"/>
  <c r="J27" i="15"/>
  <c r="K27" i="15"/>
  <c r="L27" i="15"/>
  <c r="M27" i="15"/>
  <c r="N27" i="15"/>
  <c r="O27" i="15"/>
  <c r="P27" i="15"/>
  <c r="Q27" i="15"/>
  <c r="D28" i="15"/>
  <c r="F28" i="15"/>
  <c r="G28" i="15"/>
  <c r="H28" i="15"/>
  <c r="I28" i="15"/>
  <c r="J28" i="15"/>
  <c r="K28" i="15"/>
  <c r="L28" i="15"/>
  <c r="M28" i="15"/>
  <c r="N28" i="15"/>
  <c r="O28" i="15"/>
  <c r="P28" i="15"/>
  <c r="Q28" i="15"/>
  <c r="D29" i="15"/>
  <c r="F29" i="15"/>
  <c r="G29" i="15"/>
  <c r="H29" i="15"/>
  <c r="I29" i="15"/>
  <c r="J29" i="15"/>
  <c r="K29" i="15"/>
  <c r="L29" i="15"/>
  <c r="M29" i="15"/>
  <c r="N29" i="15"/>
  <c r="O29" i="15"/>
  <c r="P29" i="15"/>
  <c r="Q29" i="15"/>
  <c r="D30" i="15"/>
  <c r="F30" i="15"/>
  <c r="G30" i="15"/>
  <c r="H30" i="15"/>
  <c r="I30" i="15"/>
  <c r="J30" i="15"/>
  <c r="K30" i="15"/>
  <c r="L30" i="15"/>
  <c r="M30" i="15"/>
  <c r="N30" i="15"/>
  <c r="O30" i="15"/>
  <c r="P30" i="15"/>
  <c r="Q30" i="15"/>
  <c r="D31" i="15"/>
  <c r="F31" i="15"/>
  <c r="G31" i="15"/>
  <c r="H31" i="15"/>
  <c r="I31" i="15"/>
  <c r="J31" i="15"/>
  <c r="K31" i="15"/>
  <c r="L31" i="15"/>
  <c r="M31" i="15"/>
  <c r="N31" i="15"/>
  <c r="O31" i="15"/>
  <c r="P31" i="15"/>
  <c r="Q31" i="15"/>
  <c r="D32" i="15"/>
  <c r="F32" i="15"/>
  <c r="G32" i="15"/>
  <c r="H32" i="15"/>
  <c r="I32" i="15"/>
  <c r="J32" i="15"/>
  <c r="K32" i="15"/>
  <c r="L32" i="15"/>
  <c r="M32" i="15"/>
  <c r="N32" i="15"/>
  <c r="O32" i="15"/>
  <c r="P32" i="15"/>
  <c r="Q32" i="15"/>
  <c r="D33" i="15"/>
  <c r="F33" i="15"/>
  <c r="G33" i="15"/>
  <c r="H33" i="15"/>
  <c r="I33" i="15"/>
  <c r="J33" i="15"/>
  <c r="K33" i="15"/>
  <c r="L33" i="15"/>
  <c r="M33" i="15"/>
  <c r="N33" i="15"/>
  <c r="O33" i="15"/>
  <c r="P33" i="15"/>
  <c r="Q33" i="15"/>
  <c r="D34" i="15"/>
  <c r="F34" i="15"/>
  <c r="G34" i="15"/>
  <c r="H34" i="15"/>
  <c r="I34" i="15"/>
  <c r="J34" i="15"/>
  <c r="K34" i="15"/>
  <c r="L34" i="15"/>
  <c r="M34" i="15"/>
  <c r="N34" i="15"/>
  <c r="O34" i="15"/>
  <c r="P34" i="15"/>
  <c r="Q34" i="15"/>
  <c r="D35" i="15"/>
  <c r="F35" i="15"/>
  <c r="G35" i="15"/>
  <c r="H35" i="15"/>
  <c r="I35" i="15"/>
  <c r="J35" i="15"/>
  <c r="K35" i="15"/>
  <c r="L35" i="15"/>
  <c r="M35" i="15"/>
  <c r="N35" i="15"/>
  <c r="O35" i="15"/>
  <c r="P35" i="15"/>
  <c r="Q35" i="15"/>
  <c r="D36" i="15"/>
  <c r="F36" i="15"/>
  <c r="G36" i="15"/>
  <c r="H36" i="15"/>
  <c r="I36" i="15"/>
  <c r="J36" i="15"/>
  <c r="K36" i="15"/>
  <c r="L36" i="15"/>
  <c r="M36" i="15"/>
  <c r="N36" i="15"/>
  <c r="O36" i="15"/>
  <c r="P36" i="15"/>
  <c r="Q36" i="15"/>
  <c r="D37" i="15"/>
  <c r="F37" i="15"/>
  <c r="G37" i="15"/>
  <c r="H37" i="15"/>
  <c r="I37" i="15"/>
  <c r="J37" i="15"/>
  <c r="K37" i="15"/>
  <c r="L37" i="15"/>
  <c r="M37" i="15"/>
  <c r="N37" i="15"/>
  <c r="O37" i="15"/>
  <c r="P37" i="15"/>
  <c r="Q37" i="15"/>
  <c r="D38" i="15"/>
  <c r="F38" i="15"/>
  <c r="G38" i="15"/>
  <c r="H38" i="15"/>
  <c r="I38" i="15"/>
  <c r="J38" i="15"/>
  <c r="K38" i="15"/>
  <c r="L38" i="15"/>
  <c r="M38" i="15"/>
  <c r="N38" i="15"/>
  <c r="O38" i="15"/>
  <c r="P38" i="15"/>
  <c r="Q38" i="15"/>
  <c r="D39" i="15"/>
  <c r="F39" i="15"/>
  <c r="G39" i="15"/>
  <c r="H39" i="15"/>
  <c r="I39" i="15"/>
  <c r="J39" i="15"/>
  <c r="K39" i="15"/>
  <c r="L39" i="15"/>
  <c r="M39" i="15"/>
  <c r="N39" i="15"/>
  <c r="O39" i="15"/>
  <c r="P39" i="15"/>
  <c r="Q39" i="15"/>
  <c r="D40" i="15"/>
  <c r="F40" i="15"/>
  <c r="G40" i="15"/>
  <c r="H40" i="15"/>
  <c r="I40" i="15"/>
  <c r="J40" i="15"/>
  <c r="K40" i="15"/>
  <c r="L40" i="15"/>
  <c r="M40" i="15"/>
  <c r="N40" i="15"/>
  <c r="O40" i="15"/>
  <c r="P40" i="15"/>
  <c r="Q40" i="15"/>
  <c r="D41" i="15"/>
  <c r="F41" i="15"/>
  <c r="G41" i="15"/>
  <c r="H41" i="15"/>
  <c r="I41" i="15"/>
  <c r="J41" i="15"/>
  <c r="K41" i="15"/>
  <c r="L41" i="15"/>
  <c r="M41" i="15"/>
  <c r="N41" i="15"/>
  <c r="O41" i="15"/>
  <c r="P41" i="15"/>
  <c r="Q41" i="15"/>
  <c r="D42" i="15"/>
  <c r="F42" i="15"/>
  <c r="G42" i="15"/>
  <c r="H42" i="15"/>
  <c r="I42" i="15"/>
  <c r="J42" i="15"/>
  <c r="K42" i="15"/>
  <c r="L42" i="15"/>
  <c r="M42" i="15"/>
  <c r="N42" i="15"/>
  <c r="O42" i="15"/>
  <c r="P42" i="15"/>
  <c r="Q42" i="15"/>
  <c r="D43" i="15"/>
  <c r="F43" i="15"/>
  <c r="G43" i="15"/>
  <c r="H43" i="15"/>
  <c r="I43" i="15"/>
  <c r="J43" i="15"/>
  <c r="K43" i="15"/>
  <c r="L43" i="15"/>
  <c r="M43" i="15"/>
  <c r="N43" i="15"/>
  <c r="O43" i="15"/>
  <c r="P43" i="15"/>
  <c r="Q43" i="15"/>
  <c r="D44" i="15"/>
  <c r="F44" i="15"/>
  <c r="G44" i="15"/>
  <c r="H44" i="15"/>
  <c r="I44" i="15"/>
  <c r="J44" i="15"/>
  <c r="K44" i="15"/>
  <c r="L44" i="15"/>
  <c r="M44" i="15"/>
  <c r="N44" i="15"/>
  <c r="O44" i="15"/>
  <c r="P44" i="15"/>
  <c r="Q44" i="15"/>
  <c r="D45" i="15"/>
  <c r="F45" i="15"/>
  <c r="G45" i="15"/>
  <c r="H45" i="15"/>
  <c r="I45" i="15"/>
  <c r="J45" i="15"/>
  <c r="K45" i="15"/>
  <c r="L45" i="15"/>
  <c r="M45" i="15"/>
  <c r="N45" i="15"/>
  <c r="O45" i="15"/>
  <c r="P45" i="15"/>
  <c r="Q45" i="15"/>
  <c r="D46" i="15"/>
  <c r="F46" i="15"/>
  <c r="G46" i="15"/>
  <c r="H46" i="15"/>
  <c r="I46" i="15"/>
  <c r="J46" i="15"/>
  <c r="K46" i="15"/>
  <c r="L46" i="15"/>
  <c r="M46" i="15"/>
  <c r="N46" i="15"/>
  <c r="O46" i="15"/>
  <c r="P46" i="15"/>
  <c r="Q46" i="15"/>
  <c r="D47" i="15"/>
  <c r="F47" i="15"/>
  <c r="G47" i="15"/>
  <c r="H47" i="15"/>
  <c r="I47" i="15"/>
  <c r="J47" i="15"/>
  <c r="K47" i="15"/>
  <c r="L47" i="15"/>
  <c r="M47" i="15"/>
  <c r="N47" i="15"/>
  <c r="O47" i="15"/>
  <c r="P47" i="15"/>
  <c r="Q47" i="15"/>
  <c r="D48" i="15"/>
  <c r="F48" i="15"/>
  <c r="G48" i="15"/>
  <c r="H48" i="15"/>
  <c r="I48" i="15"/>
  <c r="J48" i="15"/>
  <c r="K48" i="15"/>
  <c r="L48" i="15"/>
  <c r="M48" i="15"/>
  <c r="N48" i="15"/>
  <c r="O48" i="15"/>
  <c r="P48" i="15"/>
  <c r="Q48" i="15"/>
  <c r="D49" i="15"/>
  <c r="F49" i="15"/>
  <c r="G49" i="15"/>
  <c r="H49" i="15"/>
  <c r="I49" i="15"/>
  <c r="J49" i="15"/>
  <c r="K49" i="15"/>
  <c r="L49" i="15"/>
  <c r="M49" i="15"/>
  <c r="N49" i="15"/>
  <c r="O49" i="15"/>
  <c r="P49" i="15"/>
  <c r="Q49" i="15"/>
  <c r="D50" i="15"/>
  <c r="F50" i="15"/>
  <c r="G50" i="15"/>
  <c r="H50" i="15"/>
  <c r="I50" i="15"/>
  <c r="J50" i="15"/>
  <c r="K50" i="15"/>
  <c r="L50" i="15"/>
  <c r="M50" i="15"/>
  <c r="N50" i="15"/>
  <c r="O50" i="15"/>
  <c r="P50" i="15"/>
  <c r="Q50" i="15"/>
  <c r="D51" i="15"/>
  <c r="F51" i="15"/>
  <c r="G51" i="15"/>
  <c r="H51" i="15"/>
  <c r="I51" i="15"/>
  <c r="J51" i="15"/>
  <c r="K51" i="15"/>
  <c r="L51" i="15"/>
  <c r="M51" i="15"/>
  <c r="N51" i="15"/>
  <c r="O51" i="15"/>
  <c r="P51" i="15"/>
  <c r="Q51" i="15"/>
  <c r="D52" i="15"/>
  <c r="F52" i="15"/>
  <c r="G52" i="15"/>
  <c r="H52" i="15"/>
  <c r="I52" i="15"/>
  <c r="J52" i="15"/>
  <c r="K52" i="15"/>
  <c r="L52" i="15"/>
  <c r="M52" i="15"/>
  <c r="N52" i="15"/>
  <c r="O52" i="15"/>
  <c r="P52" i="15"/>
  <c r="Q52" i="15"/>
  <c r="D53" i="15"/>
  <c r="F53" i="15"/>
  <c r="G53" i="15"/>
  <c r="H53" i="15"/>
  <c r="I53" i="15"/>
  <c r="J53" i="15"/>
  <c r="K53" i="15"/>
  <c r="L53" i="15"/>
  <c r="M53" i="15"/>
  <c r="N53" i="15"/>
  <c r="O53" i="15"/>
  <c r="P53" i="15"/>
  <c r="Q53" i="15"/>
  <c r="D54" i="15"/>
  <c r="F54" i="15"/>
  <c r="G54" i="15"/>
  <c r="H54" i="15"/>
  <c r="I54" i="15"/>
  <c r="J54" i="15"/>
  <c r="K54" i="15"/>
  <c r="L54" i="15"/>
  <c r="M54" i="15"/>
  <c r="N54" i="15"/>
  <c r="O54" i="15"/>
  <c r="P54" i="15"/>
  <c r="Q54" i="15"/>
  <c r="D55" i="15"/>
  <c r="F55" i="15"/>
  <c r="G55" i="15"/>
  <c r="H55" i="15"/>
  <c r="I55" i="15"/>
  <c r="J55" i="15"/>
  <c r="K55" i="15"/>
  <c r="L55" i="15"/>
  <c r="M55" i="15"/>
  <c r="N55" i="15"/>
  <c r="O55" i="15"/>
  <c r="P55" i="15"/>
  <c r="Q55" i="15"/>
  <c r="D56" i="15"/>
  <c r="F56" i="15"/>
  <c r="G56" i="15"/>
  <c r="H56" i="15"/>
  <c r="I56" i="15"/>
  <c r="J56" i="15"/>
  <c r="K56" i="15"/>
  <c r="L56" i="15"/>
  <c r="M56" i="15"/>
  <c r="N56" i="15"/>
  <c r="O56" i="15"/>
  <c r="P56" i="15"/>
  <c r="Q56" i="15"/>
  <c r="D57" i="15"/>
  <c r="F57" i="15"/>
  <c r="G57" i="15"/>
  <c r="H57" i="15"/>
  <c r="I57" i="15"/>
  <c r="J57" i="15"/>
  <c r="K57" i="15"/>
  <c r="L57" i="15"/>
  <c r="M57" i="15"/>
  <c r="N57" i="15"/>
  <c r="O57" i="15"/>
  <c r="P57" i="15"/>
  <c r="Q57" i="15"/>
  <c r="D58" i="15"/>
  <c r="F58" i="15"/>
  <c r="G58" i="15"/>
  <c r="H58" i="15"/>
  <c r="I58" i="15"/>
  <c r="J58" i="15"/>
  <c r="K58" i="15"/>
  <c r="L58" i="15"/>
  <c r="M58" i="15"/>
  <c r="N58" i="15"/>
  <c r="O58" i="15"/>
  <c r="P58" i="15"/>
  <c r="Q58" i="15"/>
  <c r="D59" i="15"/>
  <c r="F59" i="15"/>
  <c r="G59" i="15"/>
  <c r="H59" i="15"/>
  <c r="I59" i="15"/>
  <c r="J59" i="15"/>
  <c r="K59" i="15"/>
  <c r="L59" i="15"/>
  <c r="M59" i="15"/>
  <c r="N59" i="15"/>
  <c r="O59" i="15"/>
  <c r="P59" i="15"/>
  <c r="Q59" i="15"/>
  <c r="D60" i="15"/>
  <c r="F60" i="15"/>
  <c r="G60" i="15"/>
  <c r="H60" i="15"/>
  <c r="I60" i="15"/>
  <c r="J60" i="15"/>
  <c r="K60" i="15"/>
  <c r="L60" i="15"/>
  <c r="M60" i="15"/>
  <c r="N60" i="15"/>
  <c r="O60" i="15"/>
  <c r="P60" i="15"/>
  <c r="Q60" i="15"/>
  <c r="D61" i="15"/>
  <c r="F61" i="15"/>
  <c r="G61" i="15"/>
  <c r="H61" i="15"/>
  <c r="I61" i="15"/>
  <c r="J61" i="15"/>
  <c r="K61" i="15"/>
  <c r="L61" i="15"/>
  <c r="M61" i="15"/>
  <c r="N61" i="15"/>
  <c r="O61" i="15"/>
  <c r="P61" i="15"/>
  <c r="Q61" i="15"/>
  <c r="D62" i="15"/>
  <c r="F62" i="15"/>
  <c r="G62" i="15"/>
  <c r="H62" i="15"/>
  <c r="I62" i="15"/>
  <c r="J62" i="15"/>
  <c r="K62" i="15"/>
  <c r="L62" i="15"/>
  <c r="M62" i="15"/>
  <c r="N62" i="15"/>
  <c r="O62" i="15"/>
  <c r="P62" i="15"/>
  <c r="Q62" i="15"/>
  <c r="D63" i="15"/>
  <c r="F63" i="15"/>
  <c r="G63" i="15"/>
  <c r="H63" i="15"/>
  <c r="I63" i="15"/>
  <c r="J63" i="15"/>
  <c r="K63" i="15"/>
  <c r="L63" i="15"/>
  <c r="M63" i="15"/>
  <c r="N63" i="15"/>
  <c r="O63" i="15"/>
  <c r="P63" i="15"/>
  <c r="Q63" i="15"/>
  <c r="D64" i="15"/>
  <c r="F64" i="15"/>
  <c r="G64" i="15"/>
  <c r="H64" i="15"/>
  <c r="I64" i="15"/>
  <c r="J64" i="15"/>
  <c r="K64" i="15"/>
  <c r="L64" i="15"/>
  <c r="M64" i="15"/>
  <c r="N64" i="15"/>
  <c r="O64" i="15"/>
  <c r="P64" i="15"/>
  <c r="Q64" i="15"/>
  <c r="D65" i="15"/>
  <c r="F65" i="15"/>
  <c r="G65" i="15"/>
  <c r="H65" i="15"/>
  <c r="I65" i="15"/>
  <c r="J65" i="15"/>
  <c r="K65" i="15"/>
  <c r="L65" i="15"/>
  <c r="M65" i="15"/>
  <c r="N65" i="15"/>
  <c r="O65" i="15"/>
  <c r="P65" i="15"/>
  <c r="Q65" i="15"/>
  <c r="D66" i="15"/>
  <c r="F66" i="15"/>
  <c r="G66" i="15"/>
  <c r="H66" i="15"/>
  <c r="I66" i="15"/>
  <c r="J66" i="15"/>
  <c r="K66" i="15"/>
  <c r="L66" i="15"/>
  <c r="M66" i="15"/>
  <c r="N66" i="15"/>
  <c r="O66" i="15"/>
  <c r="P66" i="15"/>
  <c r="Q66" i="15"/>
  <c r="D67" i="15"/>
  <c r="F67" i="15"/>
  <c r="G67" i="15"/>
  <c r="H67" i="15"/>
  <c r="I67" i="15"/>
  <c r="J67" i="15"/>
  <c r="K67" i="15"/>
  <c r="L67" i="15"/>
  <c r="M67" i="15"/>
  <c r="N67" i="15"/>
  <c r="O67" i="15"/>
  <c r="P67" i="15"/>
  <c r="Q67" i="15"/>
  <c r="D68" i="15"/>
  <c r="F68" i="15"/>
  <c r="G68" i="15"/>
  <c r="H68" i="15"/>
  <c r="I68" i="15"/>
  <c r="J68" i="15"/>
  <c r="K68" i="15"/>
  <c r="L68" i="15"/>
  <c r="M68" i="15"/>
  <c r="N68" i="15"/>
  <c r="O68" i="15"/>
  <c r="P68" i="15"/>
  <c r="Q68" i="15"/>
  <c r="D69" i="15"/>
  <c r="F69" i="15"/>
  <c r="G69" i="15"/>
  <c r="H69" i="15"/>
  <c r="I69" i="15"/>
  <c r="J69" i="15"/>
  <c r="K69" i="15"/>
  <c r="L69" i="15"/>
  <c r="M69" i="15"/>
  <c r="N69" i="15"/>
  <c r="O69" i="15"/>
  <c r="P69" i="15"/>
  <c r="Q69" i="15"/>
  <c r="D70" i="15"/>
  <c r="F70" i="15"/>
  <c r="G70" i="15"/>
  <c r="H70" i="15"/>
  <c r="I70" i="15"/>
  <c r="J70" i="15"/>
  <c r="K70" i="15"/>
  <c r="L70" i="15"/>
  <c r="M70" i="15"/>
  <c r="N70" i="15"/>
  <c r="O70" i="15"/>
  <c r="P70" i="15"/>
  <c r="Q70" i="15"/>
  <c r="D71" i="15"/>
  <c r="F71" i="15"/>
  <c r="G71" i="15"/>
  <c r="H71" i="15"/>
  <c r="I71" i="15"/>
  <c r="J71" i="15"/>
  <c r="K71" i="15"/>
  <c r="L71" i="15"/>
  <c r="M71" i="15"/>
  <c r="N71" i="15"/>
  <c r="O71" i="15"/>
  <c r="P71" i="15"/>
  <c r="Q71" i="15"/>
  <c r="D72" i="15"/>
  <c r="F72" i="15"/>
  <c r="G72" i="15"/>
  <c r="H72" i="15"/>
  <c r="I72" i="15"/>
  <c r="J72" i="15"/>
  <c r="K72" i="15"/>
  <c r="L72" i="15"/>
  <c r="M72" i="15"/>
  <c r="N72" i="15"/>
  <c r="O72" i="15"/>
  <c r="P72" i="15"/>
  <c r="Q72" i="15"/>
  <c r="D73" i="15"/>
  <c r="F73" i="15"/>
  <c r="G73" i="15"/>
  <c r="H73" i="15"/>
  <c r="I73" i="15"/>
  <c r="J73" i="15"/>
  <c r="K73" i="15"/>
  <c r="L73" i="15"/>
  <c r="M73" i="15"/>
  <c r="N73" i="15"/>
  <c r="O73" i="15"/>
  <c r="P73" i="15"/>
  <c r="Q73" i="15"/>
  <c r="D74" i="15"/>
  <c r="F74" i="15"/>
  <c r="G74" i="15"/>
  <c r="H74" i="15"/>
  <c r="I74" i="15"/>
  <c r="J74" i="15"/>
  <c r="K74" i="15"/>
  <c r="L74" i="15"/>
  <c r="M74" i="15"/>
  <c r="N74" i="15"/>
  <c r="O74" i="15"/>
  <c r="P74" i="15"/>
  <c r="Q74" i="15"/>
  <c r="D75" i="15"/>
  <c r="F75" i="15"/>
  <c r="G75" i="15"/>
  <c r="H75" i="15"/>
  <c r="I75" i="15"/>
  <c r="J75" i="15"/>
  <c r="K75" i="15"/>
  <c r="L75" i="15"/>
  <c r="M75" i="15"/>
  <c r="N75" i="15"/>
  <c r="O75" i="15"/>
  <c r="P75" i="15"/>
  <c r="Q75" i="15"/>
  <c r="D76" i="15"/>
  <c r="F76" i="15"/>
  <c r="G76" i="15"/>
  <c r="H76" i="15"/>
  <c r="I76" i="15"/>
  <c r="J76" i="15"/>
  <c r="K76" i="15"/>
  <c r="L76" i="15"/>
  <c r="M76" i="15"/>
  <c r="N76" i="15"/>
  <c r="O76" i="15"/>
  <c r="P76" i="15"/>
  <c r="Q76" i="15"/>
  <c r="D77" i="15"/>
  <c r="F77" i="15"/>
  <c r="G77" i="15"/>
  <c r="H77" i="15"/>
  <c r="I77" i="15"/>
  <c r="J77" i="15"/>
  <c r="K77" i="15"/>
  <c r="L77" i="15"/>
  <c r="M77" i="15"/>
  <c r="N77" i="15"/>
  <c r="O77" i="15"/>
  <c r="P77" i="15"/>
  <c r="Q77" i="15"/>
  <c r="D78" i="15"/>
  <c r="F78" i="15"/>
  <c r="G78" i="15"/>
  <c r="H78" i="15"/>
  <c r="I78" i="15"/>
  <c r="J78" i="15"/>
  <c r="K78" i="15"/>
  <c r="L78" i="15"/>
  <c r="M78" i="15"/>
  <c r="N78" i="15"/>
  <c r="O78" i="15"/>
  <c r="P78" i="15"/>
  <c r="Q78" i="15"/>
  <c r="D79" i="15"/>
  <c r="F79" i="15"/>
  <c r="G79" i="15"/>
  <c r="H79" i="15"/>
  <c r="I79" i="15"/>
  <c r="J79" i="15"/>
  <c r="K79" i="15"/>
  <c r="L79" i="15"/>
  <c r="M79" i="15"/>
  <c r="N79" i="15"/>
  <c r="O79" i="15"/>
  <c r="P79" i="15"/>
  <c r="Q79" i="15"/>
  <c r="D80" i="15"/>
  <c r="F80" i="15"/>
  <c r="G80" i="15"/>
  <c r="H80" i="15"/>
  <c r="I80" i="15"/>
  <c r="J80" i="15"/>
  <c r="K80" i="15"/>
  <c r="L80" i="15"/>
  <c r="M80" i="15"/>
  <c r="N80" i="15"/>
  <c r="O80" i="15"/>
  <c r="P80" i="15"/>
  <c r="Q80" i="15"/>
  <c r="D81" i="15"/>
  <c r="F81" i="15"/>
  <c r="G81" i="15"/>
  <c r="H81" i="15"/>
  <c r="I81" i="15"/>
  <c r="J81" i="15"/>
  <c r="K81" i="15"/>
  <c r="L81" i="15"/>
  <c r="M81" i="15"/>
  <c r="N81" i="15"/>
  <c r="O81" i="15"/>
  <c r="P81" i="15"/>
  <c r="Q81" i="15"/>
  <c r="D82" i="15"/>
  <c r="F82" i="15"/>
  <c r="G82" i="15"/>
  <c r="H82" i="15"/>
  <c r="I82" i="15"/>
  <c r="J82" i="15"/>
  <c r="K82" i="15"/>
  <c r="L82" i="15"/>
  <c r="M82" i="15"/>
  <c r="N82" i="15"/>
  <c r="O82" i="15"/>
  <c r="P82" i="15"/>
  <c r="Q82" i="15"/>
  <c r="D83" i="15"/>
  <c r="F83" i="15"/>
  <c r="G83" i="15"/>
  <c r="H83" i="15"/>
  <c r="I83" i="15"/>
  <c r="J83" i="15"/>
  <c r="K83" i="15"/>
  <c r="L83" i="15"/>
  <c r="M83" i="15"/>
  <c r="N83" i="15"/>
  <c r="O83" i="15"/>
  <c r="P83" i="15"/>
  <c r="Q83" i="15"/>
  <c r="D84" i="15"/>
  <c r="F84" i="15"/>
  <c r="G84" i="15"/>
  <c r="H84" i="15"/>
  <c r="I84" i="15"/>
  <c r="J84" i="15"/>
  <c r="K84" i="15"/>
  <c r="L84" i="15"/>
  <c r="M84" i="15"/>
  <c r="N84" i="15"/>
  <c r="O84" i="15"/>
  <c r="P84" i="15"/>
  <c r="Q84" i="15"/>
  <c r="D85" i="15"/>
  <c r="F85" i="15"/>
  <c r="G85" i="15"/>
  <c r="H85" i="15"/>
  <c r="I85" i="15"/>
  <c r="J85" i="15"/>
  <c r="K85" i="15"/>
  <c r="L85" i="15"/>
  <c r="M85" i="15"/>
  <c r="N85" i="15"/>
  <c r="O85" i="15"/>
  <c r="P85" i="15"/>
  <c r="Q85" i="15"/>
  <c r="D86" i="15"/>
  <c r="F86" i="15"/>
  <c r="G86" i="15"/>
  <c r="H86" i="15"/>
  <c r="I86" i="15"/>
  <c r="J86" i="15"/>
  <c r="K86" i="15"/>
  <c r="L86" i="15"/>
  <c r="M86" i="15"/>
  <c r="N86" i="15"/>
  <c r="O86" i="15"/>
  <c r="P86" i="15"/>
  <c r="Q86" i="15"/>
  <c r="D87" i="15"/>
  <c r="F87" i="15"/>
  <c r="G87" i="15"/>
  <c r="H87" i="15"/>
  <c r="I87" i="15"/>
  <c r="J87" i="15"/>
  <c r="K87" i="15"/>
  <c r="L87" i="15"/>
  <c r="M87" i="15"/>
  <c r="N87" i="15"/>
  <c r="O87" i="15"/>
  <c r="P87" i="15"/>
  <c r="Q87" i="15"/>
  <c r="D88" i="15"/>
  <c r="F88" i="15"/>
  <c r="G88" i="15"/>
  <c r="H88" i="15"/>
  <c r="I88" i="15"/>
  <c r="J88" i="15"/>
  <c r="K88" i="15"/>
  <c r="L88" i="15"/>
  <c r="M88" i="15"/>
  <c r="N88" i="15"/>
  <c r="O88" i="15"/>
  <c r="P88" i="15"/>
  <c r="Q88" i="15"/>
  <c r="D89" i="15"/>
  <c r="F89" i="15"/>
  <c r="G89" i="15"/>
  <c r="H89" i="15"/>
  <c r="I89" i="15"/>
  <c r="J89" i="15"/>
  <c r="K89" i="15"/>
  <c r="L89" i="15"/>
  <c r="M89" i="15"/>
  <c r="N89" i="15"/>
  <c r="O89" i="15"/>
  <c r="P89" i="15"/>
  <c r="Q89" i="15"/>
  <c r="D90" i="15"/>
  <c r="F90" i="15"/>
  <c r="G90" i="15"/>
  <c r="H90" i="15"/>
  <c r="I90" i="15"/>
  <c r="J90" i="15"/>
  <c r="K90" i="15"/>
  <c r="L90" i="15"/>
  <c r="M90" i="15"/>
  <c r="N90" i="15"/>
  <c r="O90" i="15"/>
  <c r="P90" i="15"/>
  <c r="Q90" i="15"/>
  <c r="D91" i="15"/>
  <c r="F91" i="15"/>
  <c r="G91" i="15"/>
  <c r="H91" i="15"/>
  <c r="I91" i="15"/>
  <c r="J91" i="15"/>
  <c r="K91" i="15"/>
  <c r="L91" i="15"/>
  <c r="M91" i="15"/>
  <c r="N91" i="15"/>
  <c r="O91" i="15"/>
  <c r="P91" i="15"/>
  <c r="Q91" i="15"/>
  <c r="D92" i="15"/>
  <c r="F92" i="15"/>
  <c r="G92" i="15"/>
  <c r="H92" i="15"/>
  <c r="I92" i="15"/>
  <c r="J92" i="15"/>
  <c r="K92" i="15"/>
  <c r="L92" i="15"/>
  <c r="M92" i="15"/>
  <c r="N92" i="15"/>
  <c r="O92" i="15"/>
  <c r="P92" i="15"/>
  <c r="Q92" i="15"/>
  <c r="D93" i="15"/>
  <c r="F93" i="15"/>
  <c r="G93" i="15"/>
  <c r="H93" i="15"/>
  <c r="I93" i="15"/>
  <c r="J93" i="15"/>
  <c r="K93" i="15"/>
  <c r="L93" i="15"/>
  <c r="M93" i="15"/>
  <c r="N93" i="15"/>
  <c r="O93" i="15"/>
  <c r="P93" i="15"/>
  <c r="Q93" i="15"/>
  <c r="D94" i="15"/>
  <c r="F94" i="15"/>
  <c r="G94" i="15"/>
  <c r="H94" i="15"/>
  <c r="I94" i="15"/>
  <c r="J94" i="15"/>
  <c r="K94" i="15"/>
  <c r="L94" i="15"/>
  <c r="M94" i="15"/>
  <c r="N94" i="15"/>
  <c r="O94" i="15"/>
  <c r="P94" i="15"/>
  <c r="Q94" i="15"/>
  <c r="D95" i="15"/>
  <c r="F95" i="15"/>
  <c r="G95" i="15"/>
  <c r="H95" i="15"/>
  <c r="I95" i="15"/>
  <c r="J95" i="15"/>
  <c r="K95" i="15"/>
  <c r="L95" i="15"/>
  <c r="M95" i="15"/>
  <c r="N95" i="15"/>
  <c r="O95" i="15"/>
  <c r="P95" i="15"/>
  <c r="Q95" i="15"/>
  <c r="D96" i="15"/>
  <c r="F96" i="15"/>
  <c r="G96" i="15"/>
  <c r="H96" i="15"/>
  <c r="I96" i="15"/>
  <c r="J96" i="15"/>
  <c r="K96" i="15"/>
  <c r="L96" i="15"/>
  <c r="M96" i="15"/>
  <c r="N96" i="15"/>
  <c r="O96" i="15"/>
  <c r="P96" i="15"/>
  <c r="Q96" i="15"/>
  <c r="D97" i="15"/>
  <c r="F97" i="15"/>
  <c r="G97" i="15"/>
  <c r="H97" i="15"/>
  <c r="I97" i="15"/>
  <c r="J97" i="15"/>
  <c r="K97" i="15"/>
  <c r="L97" i="15"/>
  <c r="M97" i="15"/>
  <c r="N97" i="15"/>
  <c r="O97" i="15"/>
  <c r="P97" i="15"/>
  <c r="Q97" i="15"/>
  <c r="D98" i="15"/>
  <c r="F98" i="15"/>
  <c r="G98" i="15"/>
  <c r="H98" i="15"/>
  <c r="I98" i="15"/>
  <c r="J98" i="15"/>
  <c r="K98" i="15"/>
  <c r="L98" i="15"/>
  <c r="M98" i="15"/>
  <c r="N98" i="15"/>
  <c r="O98" i="15"/>
  <c r="P98" i="15"/>
  <c r="Q98" i="15"/>
  <c r="D99" i="15"/>
  <c r="F99" i="15"/>
  <c r="G99" i="15"/>
  <c r="H99" i="15"/>
  <c r="I99" i="15"/>
  <c r="J99" i="15"/>
  <c r="K99" i="15"/>
  <c r="L99" i="15"/>
  <c r="M99" i="15"/>
  <c r="N99" i="15"/>
  <c r="O99" i="15"/>
  <c r="P99" i="15"/>
  <c r="Q99" i="15"/>
  <c r="D100" i="15"/>
  <c r="F100" i="15"/>
  <c r="G100" i="15"/>
  <c r="H100" i="15"/>
  <c r="I100" i="15"/>
  <c r="J100" i="15"/>
  <c r="K100" i="15"/>
  <c r="L100" i="15"/>
  <c r="M100" i="15"/>
  <c r="N100" i="15"/>
  <c r="O100" i="15"/>
  <c r="P100" i="15"/>
  <c r="Q100" i="15"/>
  <c r="D101" i="15"/>
  <c r="F101" i="15"/>
  <c r="G101" i="15"/>
  <c r="H101" i="15"/>
  <c r="I101" i="15"/>
  <c r="J101" i="15"/>
  <c r="K101" i="15"/>
  <c r="L101" i="15"/>
  <c r="M101" i="15"/>
  <c r="N101" i="15"/>
  <c r="O101" i="15"/>
  <c r="P101" i="15"/>
  <c r="Q101" i="15"/>
  <c r="D102" i="15"/>
  <c r="F102" i="15"/>
  <c r="G102" i="15"/>
  <c r="H102" i="15"/>
  <c r="I102" i="15"/>
  <c r="J102" i="15"/>
  <c r="K102" i="15"/>
  <c r="L102" i="15"/>
  <c r="M102" i="15"/>
  <c r="N102" i="15"/>
  <c r="O102" i="15"/>
  <c r="P102" i="15"/>
  <c r="Q102" i="15"/>
  <c r="D103" i="15"/>
  <c r="F103" i="15"/>
  <c r="G103" i="15"/>
  <c r="H103" i="15"/>
  <c r="I103" i="15"/>
  <c r="J103" i="15"/>
  <c r="K103" i="15"/>
  <c r="L103" i="15"/>
  <c r="M103" i="15"/>
  <c r="N103" i="15"/>
  <c r="O103" i="15"/>
  <c r="P103" i="15"/>
  <c r="Q103" i="15"/>
  <c r="D104" i="15"/>
  <c r="F104" i="15"/>
  <c r="G104" i="15"/>
  <c r="H104" i="15"/>
  <c r="I104" i="15"/>
  <c r="J104" i="15"/>
  <c r="K104" i="15"/>
  <c r="L104" i="15"/>
  <c r="M104" i="15"/>
  <c r="N104" i="15"/>
  <c r="O104" i="15"/>
  <c r="P104" i="15"/>
  <c r="Q104" i="15"/>
  <c r="D105" i="15"/>
  <c r="F105" i="15"/>
  <c r="G105" i="15"/>
  <c r="H105" i="15"/>
  <c r="I105" i="15"/>
  <c r="J105" i="15"/>
  <c r="K105" i="15"/>
  <c r="L105" i="15"/>
  <c r="M105" i="15"/>
  <c r="N105" i="15"/>
  <c r="O105" i="15"/>
  <c r="P105" i="15"/>
  <c r="Q105" i="15"/>
  <c r="D106" i="15"/>
  <c r="F106" i="15"/>
  <c r="G106" i="15"/>
  <c r="H106" i="15"/>
  <c r="I106" i="15"/>
  <c r="J106" i="15"/>
  <c r="K106" i="15"/>
  <c r="L106" i="15"/>
  <c r="M106" i="15"/>
  <c r="N106" i="15"/>
  <c r="O106" i="15"/>
  <c r="P106" i="15"/>
  <c r="Q106" i="15"/>
  <c r="D107" i="15"/>
  <c r="F107" i="15"/>
  <c r="G107" i="15"/>
  <c r="H107" i="15"/>
  <c r="I107" i="15"/>
  <c r="J107" i="15"/>
  <c r="K107" i="15"/>
  <c r="L107" i="15"/>
  <c r="M107" i="15"/>
  <c r="N107" i="15"/>
  <c r="O107" i="15"/>
  <c r="P107" i="15"/>
  <c r="Q107" i="15"/>
  <c r="D108" i="15"/>
  <c r="F108" i="15"/>
  <c r="G108" i="15"/>
  <c r="H108" i="15"/>
  <c r="I108" i="15"/>
  <c r="J108" i="15"/>
  <c r="K108" i="15"/>
  <c r="L108" i="15"/>
  <c r="M108" i="15"/>
  <c r="N108" i="15"/>
  <c r="O108" i="15"/>
  <c r="P108" i="15"/>
  <c r="Q108" i="15"/>
  <c r="D109" i="15"/>
  <c r="F109" i="15"/>
  <c r="G109" i="15"/>
  <c r="H109" i="15"/>
  <c r="I109" i="15"/>
  <c r="J109" i="15"/>
  <c r="K109" i="15"/>
  <c r="L109" i="15"/>
  <c r="M109" i="15"/>
  <c r="N109" i="15"/>
  <c r="O109" i="15"/>
  <c r="P109" i="15"/>
  <c r="Q109" i="15"/>
  <c r="D110" i="15"/>
  <c r="F110" i="15"/>
  <c r="G110" i="15"/>
  <c r="H110" i="15"/>
  <c r="I110" i="15"/>
  <c r="J110" i="15"/>
  <c r="K110" i="15"/>
  <c r="L110" i="15"/>
  <c r="M110" i="15"/>
  <c r="N110" i="15"/>
  <c r="O110" i="15"/>
  <c r="P110" i="15"/>
  <c r="Q110" i="15"/>
  <c r="D111" i="15"/>
  <c r="F111" i="15"/>
  <c r="G111" i="15"/>
  <c r="H111" i="15"/>
  <c r="I111" i="15"/>
  <c r="J111" i="15"/>
  <c r="K111" i="15"/>
  <c r="L111" i="15"/>
  <c r="M111" i="15"/>
  <c r="N111" i="15"/>
  <c r="O111" i="15"/>
  <c r="P111" i="15"/>
  <c r="Q111" i="15"/>
  <c r="D112" i="15"/>
  <c r="F112" i="15"/>
  <c r="G112" i="15"/>
  <c r="H112" i="15"/>
  <c r="I112" i="15"/>
  <c r="J112" i="15"/>
  <c r="K112" i="15"/>
  <c r="L112" i="15"/>
  <c r="M112" i="15"/>
  <c r="N112" i="15"/>
  <c r="O112" i="15"/>
  <c r="P112" i="15"/>
  <c r="Q112" i="15"/>
  <c r="D113" i="15"/>
  <c r="F113" i="15"/>
  <c r="G113" i="15"/>
  <c r="H113" i="15"/>
  <c r="I113" i="15"/>
  <c r="J113" i="15"/>
  <c r="K113" i="15"/>
  <c r="L113" i="15"/>
  <c r="M113" i="15"/>
  <c r="N113" i="15"/>
  <c r="O113" i="15"/>
  <c r="P113" i="15"/>
  <c r="Q113" i="15"/>
  <c r="D114" i="15"/>
  <c r="F114" i="15"/>
  <c r="G114" i="15"/>
  <c r="H114" i="15"/>
  <c r="I114" i="15"/>
  <c r="J114" i="15"/>
  <c r="K114" i="15"/>
  <c r="L114" i="15"/>
  <c r="M114" i="15"/>
  <c r="N114" i="15"/>
  <c r="O114" i="15"/>
  <c r="P114" i="15"/>
  <c r="Q114" i="15"/>
  <c r="D115" i="15"/>
  <c r="F115" i="15"/>
  <c r="G115" i="15"/>
  <c r="H115" i="15"/>
  <c r="I115" i="15"/>
  <c r="J115" i="15"/>
  <c r="K115" i="15"/>
  <c r="L115" i="15"/>
  <c r="M115" i="15"/>
  <c r="N115" i="15"/>
  <c r="O115" i="15"/>
  <c r="P115" i="15"/>
  <c r="Q115" i="15"/>
  <c r="D116" i="15"/>
  <c r="F116" i="15"/>
  <c r="G116" i="15"/>
  <c r="H116" i="15"/>
  <c r="I116" i="15"/>
  <c r="J116" i="15"/>
  <c r="K116" i="15"/>
  <c r="L116" i="15"/>
  <c r="M116" i="15"/>
  <c r="N116" i="15"/>
  <c r="O116" i="15"/>
  <c r="P116" i="15"/>
  <c r="Q116" i="15"/>
  <c r="D117" i="15"/>
  <c r="F117" i="15"/>
  <c r="G117" i="15"/>
  <c r="H117" i="15"/>
  <c r="I117" i="15"/>
  <c r="J117" i="15"/>
  <c r="K117" i="15"/>
  <c r="L117" i="15"/>
  <c r="M117" i="15"/>
  <c r="N117" i="15"/>
  <c r="O117" i="15"/>
  <c r="P117" i="15"/>
  <c r="Q117" i="15"/>
  <c r="D118" i="15"/>
  <c r="F118" i="15"/>
  <c r="G118" i="15"/>
  <c r="H118" i="15"/>
  <c r="I118" i="15"/>
  <c r="J118" i="15"/>
  <c r="K118" i="15"/>
  <c r="L118" i="15"/>
  <c r="M118" i="15"/>
  <c r="N118" i="15"/>
  <c r="O118" i="15"/>
  <c r="P118" i="15"/>
  <c r="Q118" i="15"/>
  <c r="D119" i="15"/>
  <c r="F119" i="15"/>
  <c r="G119" i="15"/>
  <c r="H119" i="15"/>
  <c r="I119" i="15"/>
  <c r="J119" i="15"/>
  <c r="K119" i="15"/>
  <c r="L119" i="15"/>
  <c r="M119" i="15"/>
  <c r="N119" i="15"/>
  <c r="O119" i="15"/>
  <c r="P119" i="15"/>
  <c r="Q119" i="15"/>
  <c r="D120" i="15"/>
  <c r="F120" i="15"/>
  <c r="G120" i="15"/>
  <c r="H120" i="15"/>
  <c r="I120" i="15"/>
  <c r="J120" i="15"/>
  <c r="K120" i="15"/>
  <c r="L120" i="15"/>
  <c r="M120" i="15"/>
  <c r="N120" i="15"/>
  <c r="O120" i="15"/>
  <c r="P120" i="15"/>
  <c r="Q120" i="15"/>
  <c r="D121" i="15"/>
  <c r="F121" i="15"/>
  <c r="G121" i="15"/>
  <c r="H121" i="15"/>
  <c r="I121" i="15"/>
  <c r="J121" i="15"/>
  <c r="K121" i="15"/>
  <c r="L121" i="15"/>
  <c r="M121" i="15"/>
  <c r="N121" i="15"/>
  <c r="O121" i="15"/>
  <c r="P121" i="15"/>
  <c r="Q121" i="15"/>
  <c r="D122" i="15"/>
  <c r="F122" i="15"/>
  <c r="G122" i="15"/>
  <c r="H122" i="15"/>
  <c r="I122" i="15"/>
  <c r="J122" i="15"/>
  <c r="K122" i="15"/>
  <c r="L122" i="15"/>
  <c r="M122" i="15"/>
  <c r="N122" i="15"/>
  <c r="O122" i="15"/>
  <c r="P122" i="15"/>
  <c r="Q122" i="15"/>
  <c r="D123" i="15"/>
  <c r="F123" i="15"/>
  <c r="G123" i="15"/>
  <c r="H123" i="15"/>
  <c r="I123" i="15"/>
  <c r="J123" i="15"/>
  <c r="K123" i="15"/>
  <c r="L123" i="15"/>
  <c r="M123" i="15"/>
  <c r="N123" i="15"/>
  <c r="O123" i="15"/>
  <c r="P123" i="15"/>
  <c r="Q123" i="15"/>
  <c r="D124" i="15"/>
  <c r="F124" i="15"/>
  <c r="G124" i="15"/>
  <c r="H124" i="15"/>
  <c r="I124" i="15"/>
  <c r="J124" i="15"/>
  <c r="K124" i="15"/>
  <c r="L124" i="15"/>
  <c r="M124" i="15"/>
  <c r="N124" i="15"/>
  <c r="O124" i="15"/>
  <c r="P124" i="15"/>
  <c r="Q124" i="15"/>
  <c r="D125" i="15"/>
  <c r="F125" i="15"/>
  <c r="G125" i="15"/>
  <c r="H125" i="15"/>
  <c r="I125" i="15"/>
  <c r="J125" i="15"/>
  <c r="K125" i="15"/>
  <c r="L125" i="15"/>
  <c r="M125" i="15"/>
  <c r="N125" i="15"/>
  <c r="O125" i="15"/>
  <c r="P125" i="15"/>
  <c r="Q125" i="15"/>
  <c r="D126" i="15"/>
  <c r="F126" i="15"/>
  <c r="G126" i="15"/>
  <c r="H126" i="15"/>
  <c r="I126" i="15"/>
  <c r="J126" i="15"/>
  <c r="K126" i="15"/>
  <c r="L126" i="15"/>
  <c r="M126" i="15"/>
  <c r="N126" i="15"/>
  <c r="O126" i="15"/>
  <c r="P126" i="15"/>
  <c r="Q126" i="15"/>
  <c r="D127" i="15"/>
  <c r="F127" i="15"/>
  <c r="G127" i="15"/>
  <c r="H127" i="15"/>
  <c r="I127" i="15"/>
  <c r="J127" i="15"/>
  <c r="K127" i="15"/>
  <c r="L127" i="15"/>
  <c r="M127" i="15"/>
  <c r="N127" i="15"/>
  <c r="O127" i="15"/>
  <c r="P127" i="15"/>
  <c r="Q127" i="15"/>
  <c r="D128" i="15"/>
  <c r="F128" i="15"/>
  <c r="G128" i="15"/>
  <c r="H128" i="15"/>
  <c r="I128" i="15"/>
  <c r="J128" i="15"/>
  <c r="K128" i="15"/>
  <c r="L128" i="15"/>
  <c r="M128" i="15"/>
  <c r="N128" i="15"/>
  <c r="O128" i="15"/>
  <c r="P128" i="15"/>
  <c r="Q128" i="15"/>
  <c r="D129" i="15"/>
  <c r="F129" i="15"/>
  <c r="G129" i="15"/>
  <c r="H129" i="15"/>
  <c r="I129" i="15"/>
  <c r="J129" i="15"/>
  <c r="K129" i="15"/>
  <c r="L129" i="15"/>
  <c r="M129" i="15"/>
  <c r="N129" i="15"/>
  <c r="O129" i="15"/>
  <c r="P129" i="15"/>
  <c r="Q129" i="15"/>
  <c r="D130" i="15"/>
  <c r="F130" i="15"/>
  <c r="G130" i="15"/>
  <c r="H130" i="15"/>
  <c r="I130" i="15"/>
  <c r="J130" i="15"/>
  <c r="K130" i="15"/>
  <c r="L130" i="15"/>
  <c r="M130" i="15"/>
  <c r="N130" i="15"/>
  <c r="O130" i="15"/>
  <c r="P130" i="15"/>
  <c r="Q130" i="15"/>
  <c r="D131" i="15"/>
  <c r="F131" i="15"/>
  <c r="G131" i="15"/>
  <c r="H131" i="15"/>
  <c r="I131" i="15"/>
  <c r="J131" i="15"/>
  <c r="K131" i="15"/>
  <c r="L131" i="15"/>
  <c r="M131" i="15"/>
  <c r="N131" i="15"/>
  <c r="O131" i="15"/>
  <c r="P131" i="15"/>
  <c r="Q131" i="15"/>
  <c r="D132" i="15"/>
  <c r="F132" i="15"/>
  <c r="G132" i="15"/>
  <c r="H132" i="15"/>
  <c r="I132" i="15"/>
  <c r="J132" i="15"/>
  <c r="K132" i="15"/>
  <c r="L132" i="15"/>
  <c r="M132" i="15"/>
  <c r="N132" i="15"/>
  <c r="O132" i="15"/>
  <c r="P132" i="15"/>
  <c r="Q132" i="15"/>
  <c r="D133" i="15"/>
  <c r="F133" i="15"/>
  <c r="G133" i="15"/>
  <c r="H133" i="15"/>
  <c r="I133" i="15"/>
  <c r="J133" i="15"/>
  <c r="K133" i="15"/>
  <c r="L133" i="15"/>
  <c r="M133" i="15"/>
  <c r="N133" i="15"/>
  <c r="O133" i="15"/>
  <c r="P133" i="15"/>
  <c r="Q133" i="15"/>
  <c r="D134" i="15"/>
  <c r="F134" i="15"/>
  <c r="G134" i="15"/>
  <c r="H134" i="15"/>
  <c r="I134" i="15"/>
  <c r="J134" i="15"/>
  <c r="K134" i="15"/>
  <c r="L134" i="15"/>
  <c r="M134" i="15"/>
  <c r="N134" i="15"/>
  <c r="O134" i="15"/>
  <c r="P134" i="15"/>
  <c r="Q134" i="15"/>
  <c r="D135" i="15"/>
  <c r="F135" i="15"/>
  <c r="G135" i="15"/>
  <c r="H135" i="15"/>
  <c r="I135" i="15"/>
  <c r="J135" i="15"/>
  <c r="K135" i="15"/>
  <c r="L135" i="15"/>
  <c r="M135" i="15"/>
  <c r="N135" i="15"/>
  <c r="O135" i="15"/>
  <c r="P135" i="15"/>
  <c r="Q135" i="15"/>
  <c r="D136" i="15"/>
  <c r="F136" i="15"/>
  <c r="G136" i="15"/>
  <c r="H136" i="15"/>
  <c r="I136" i="15"/>
  <c r="J136" i="15"/>
  <c r="K136" i="15"/>
  <c r="L136" i="15"/>
  <c r="M136" i="15"/>
  <c r="N136" i="15"/>
  <c r="O136" i="15"/>
  <c r="P136" i="15"/>
  <c r="Q136" i="15"/>
  <c r="D137" i="15"/>
  <c r="F137" i="15"/>
  <c r="G137" i="15"/>
  <c r="H137" i="15"/>
  <c r="I137" i="15"/>
  <c r="J137" i="15"/>
  <c r="K137" i="15"/>
  <c r="L137" i="15"/>
  <c r="M137" i="15"/>
  <c r="N137" i="15"/>
  <c r="O137" i="15"/>
  <c r="P137" i="15"/>
  <c r="Q137" i="15"/>
  <c r="D138" i="15"/>
  <c r="F138" i="15"/>
  <c r="G138" i="15"/>
  <c r="H138" i="15"/>
  <c r="I138" i="15"/>
  <c r="J138" i="15"/>
  <c r="K138" i="15"/>
  <c r="L138" i="15"/>
  <c r="M138" i="15"/>
  <c r="N138" i="15"/>
  <c r="O138" i="15"/>
  <c r="P138" i="15"/>
  <c r="Q138" i="15"/>
  <c r="D139" i="15"/>
  <c r="F139" i="15"/>
  <c r="G139" i="15"/>
  <c r="H139" i="15"/>
  <c r="I139" i="15"/>
  <c r="J139" i="15"/>
  <c r="K139" i="15"/>
  <c r="L139" i="15"/>
  <c r="M139" i="15"/>
  <c r="N139" i="15"/>
  <c r="O139" i="15"/>
  <c r="P139" i="15"/>
  <c r="Q139" i="15"/>
  <c r="D140" i="15"/>
  <c r="F140" i="15"/>
  <c r="G140" i="15"/>
  <c r="H140" i="15"/>
  <c r="I140" i="15"/>
  <c r="J140" i="15"/>
  <c r="K140" i="15"/>
  <c r="L140" i="15"/>
  <c r="M140" i="15"/>
  <c r="N140" i="15"/>
  <c r="O140" i="15"/>
  <c r="P140" i="15"/>
  <c r="Q140" i="15"/>
  <c r="D141" i="15"/>
  <c r="F141" i="15"/>
  <c r="G141" i="15"/>
  <c r="H141" i="15"/>
  <c r="I141" i="15"/>
  <c r="J141" i="15"/>
  <c r="K141" i="15"/>
  <c r="L141" i="15"/>
  <c r="M141" i="15"/>
  <c r="N141" i="15"/>
  <c r="O141" i="15"/>
  <c r="P141" i="15"/>
  <c r="Q141" i="15"/>
  <c r="D142" i="15"/>
  <c r="F142" i="15"/>
  <c r="G142" i="15"/>
  <c r="H142" i="15"/>
  <c r="I142" i="15"/>
  <c r="J142" i="15"/>
  <c r="K142" i="15"/>
  <c r="L142" i="15"/>
  <c r="M142" i="15"/>
  <c r="N142" i="15"/>
  <c r="O142" i="15"/>
  <c r="P142" i="15"/>
  <c r="Q142" i="15"/>
  <c r="D143" i="15"/>
  <c r="F143" i="15"/>
  <c r="G143" i="15"/>
  <c r="H143" i="15"/>
  <c r="I143" i="15"/>
  <c r="J143" i="15"/>
  <c r="K143" i="15"/>
  <c r="L143" i="15"/>
  <c r="M143" i="15"/>
  <c r="N143" i="15"/>
  <c r="O143" i="15"/>
  <c r="P143" i="15"/>
  <c r="Q143" i="15"/>
  <c r="D144" i="15"/>
  <c r="F144" i="15"/>
  <c r="G144" i="15"/>
  <c r="H144" i="15"/>
  <c r="I144" i="15"/>
  <c r="J144" i="15"/>
  <c r="K144" i="15"/>
  <c r="L144" i="15"/>
  <c r="M144" i="15"/>
  <c r="N144" i="15"/>
  <c r="O144" i="15"/>
  <c r="P144" i="15"/>
  <c r="Q144" i="15"/>
  <c r="D145" i="15"/>
  <c r="F145" i="15"/>
  <c r="G145" i="15"/>
  <c r="H145" i="15"/>
  <c r="I145" i="15"/>
  <c r="J145" i="15"/>
  <c r="K145" i="15"/>
  <c r="L145" i="15"/>
  <c r="M145" i="15"/>
  <c r="N145" i="15"/>
  <c r="O145" i="15"/>
  <c r="P145" i="15"/>
  <c r="Q145" i="15"/>
  <c r="D146" i="15"/>
  <c r="F146" i="15"/>
  <c r="G146" i="15"/>
  <c r="H146" i="15"/>
  <c r="I146" i="15"/>
  <c r="J146" i="15"/>
  <c r="K146" i="15"/>
  <c r="L146" i="15"/>
  <c r="M146" i="15"/>
  <c r="N146" i="15"/>
  <c r="O146" i="15"/>
  <c r="P146" i="15"/>
  <c r="Q146" i="15"/>
  <c r="D147" i="15"/>
  <c r="F147" i="15"/>
  <c r="G147" i="15"/>
  <c r="H147" i="15"/>
  <c r="I147" i="15"/>
  <c r="J147" i="15"/>
  <c r="K147" i="15"/>
  <c r="L147" i="15"/>
  <c r="M147" i="15"/>
  <c r="N147" i="15"/>
  <c r="O147" i="15"/>
  <c r="P147" i="15"/>
  <c r="Q147" i="15"/>
  <c r="D148" i="15"/>
  <c r="F148" i="15"/>
  <c r="G148" i="15"/>
  <c r="H148" i="15"/>
  <c r="I148" i="15"/>
  <c r="J148" i="15"/>
  <c r="K148" i="15"/>
  <c r="L148" i="15"/>
  <c r="M148" i="15"/>
  <c r="N148" i="15"/>
  <c r="O148" i="15"/>
  <c r="P148" i="15"/>
  <c r="Q148" i="15"/>
  <c r="D149" i="15"/>
  <c r="F149" i="15"/>
  <c r="G149" i="15"/>
  <c r="H149" i="15"/>
  <c r="I149" i="15"/>
  <c r="J149" i="15"/>
  <c r="K149" i="15"/>
  <c r="L149" i="15"/>
  <c r="M149" i="15"/>
  <c r="N149" i="15"/>
  <c r="O149" i="15"/>
  <c r="P149" i="15"/>
  <c r="Q149" i="15"/>
  <c r="D150" i="15"/>
  <c r="F150" i="15"/>
  <c r="G150" i="15"/>
  <c r="H150" i="15"/>
  <c r="I150" i="15"/>
  <c r="J150" i="15"/>
  <c r="K150" i="15"/>
  <c r="L150" i="15"/>
  <c r="M150" i="15"/>
  <c r="N150" i="15"/>
  <c r="O150" i="15"/>
  <c r="P150" i="15"/>
  <c r="Q150" i="15"/>
  <c r="D151" i="15"/>
  <c r="F151" i="15"/>
  <c r="G151" i="15"/>
  <c r="H151" i="15"/>
  <c r="I151" i="15"/>
  <c r="J151" i="15"/>
  <c r="K151" i="15"/>
  <c r="L151" i="15"/>
  <c r="M151" i="15"/>
  <c r="N151" i="15"/>
  <c r="O151" i="15"/>
  <c r="P151" i="15"/>
  <c r="Q151" i="15"/>
  <c r="D152" i="15"/>
  <c r="F152" i="15"/>
  <c r="G152" i="15"/>
  <c r="H152" i="15"/>
  <c r="I152" i="15"/>
  <c r="J152" i="15"/>
  <c r="K152" i="15"/>
  <c r="L152" i="15"/>
  <c r="M152" i="15"/>
  <c r="N152" i="15"/>
  <c r="O152" i="15"/>
  <c r="P152" i="15"/>
  <c r="Q152" i="15"/>
  <c r="D153" i="15"/>
  <c r="F153" i="15"/>
  <c r="G153" i="15"/>
  <c r="H153" i="15"/>
  <c r="I153" i="15"/>
  <c r="J153" i="15"/>
  <c r="K153" i="15"/>
  <c r="L153" i="15"/>
  <c r="M153" i="15"/>
  <c r="N153" i="15"/>
  <c r="O153" i="15"/>
  <c r="P153" i="15"/>
  <c r="Q153" i="15"/>
  <c r="D154" i="15"/>
  <c r="F154" i="15"/>
  <c r="G154" i="15"/>
  <c r="H154" i="15"/>
  <c r="I154" i="15"/>
  <c r="J154" i="15"/>
  <c r="K154" i="15"/>
  <c r="L154" i="15"/>
  <c r="M154" i="15"/>
  <c r="N154" i="15"/>
  <c r="O154" i="15"/>
  <c r="P154" i="15"/>
  <c r="Q154" i="15"/>
  <c r="D155" i="15"/>
  <c r="F155" i="15"/>
  <c r="G155" i="15"/>
  <c r="H155" i="15"/>
  <c r="I155" i="15"/>
  <c r="J155" i="15"/>
  <c r="K155" i="15"/>
  <c r="L155" i="15"/>
  <c r="M155" i="15"/>
  <c r="N155" i="15"/>
  <c r="O155" i="15"/>
  <c r="P155" i="15"/>
  <c r="Q155" i="15"/>
  <c r="D156" i="15"/>
  <c r="F156" i="15"/>
  <c r="G156" i="15"/>
  <c r="H156" i="15"/>
  <c r="I156" i="15"/>
  <c r="J156" i="15"/>
  <c r="K156" i="15"/>
  <c r="L156" i="15"/>
  <c r="M156" i="15"/>
  <c r="N156" i="15"/>
  <c r="O156" i="15"/>
  <c r="P156" i="15"/>
  <c r="Q156" i="15"/>
  <c r="D157" i="15"/>
  <c r="F157" i="15"/>
  <c r="G157" i="15"/>
  <c r="H157" i="15"/>
  <c r="I157" i="15"/>
  <c r="J157" i="15"/>
  <c r="K157" i="15"/>
  <c r="L157" i="15"/>
  <c r="M157" i="15"/>
  <c r="N157" i="15"/>
  <c r="O157" i="15"/>
  <c r="P157" i="15"/>
  <c r="Q157" i="15"/>
  <c r="D158" i="15"/>
  <c r="F158" i="15"/>
  <c r="G158" i="15"/>
  <c r="H158" i="15"/>
  <c r="I158" i="15"/>
  <c r="J158" i="15"/>
  <c r="K158" i="15"/>
  <c r="L158" i="15"/>
  <c r="M158" i="15"/>
  <c r="N158" i="15"/>
  <c r="O158" i="15"/>
  <c r="P158" i="15"/>
  <c r="Q158" i="15"/>
  <c r="D159" i="15"/>
  <c r="F159" i="15"/>
  <c r="G159" i="15"/>
  <c r="H159" i="15"/>
  <c r="I159" i="15"/>
  <c r="J159" i="15"/>
  <c r="K159" i="15"/>
  <c r="L159" i="15"/>
  <c r="M159" i="15"/>
  <c r="N159" i="15"/>
  <c r="O159" i="15"/>
  <c r="P159" i="15"/>
  <c r="Q159" i="15"/>
  <c r="D160" i="15"/>
  <c r="F160" i="15"/>
  <c r="G160" i="15"/>
  <c r="H160" i="15"/>
  <c r="I160" i="15"/>
  <c r="J160" i="15"/>
  <c r="K160" i="15"/>
  <c r="L160" i="15"/>
  <c r="M160" i="15"/>
  <c r="N160" i="15"/>
  <c r="O160" i="15"/>
  <c r="P160" i="15"/>
  <c r="Q160" i="15"/>
  <c r="D161" i="15"/>
  <c r="F161" i="15"/>
  <c r="G161" i="15"/>
  <c r="H161" i="15"/>
  <c r="I161" i="15"/>
  <c r="J161" i="15"/>
  <c r="K161" i="15"/>
  <c r="L161" i="15"/>
  <c r="M161" i="15"/>
  <c r="N161" i="15"/>
  <c r="O161" i="15"/>
  <c r="P161" i="15"/>
  <c r="Q161" i="15"/>
  <c r="D162" i="15"/>
  <c r="F162" i="15"/>
  <c r="G162" i="15"/>
  <c r="H162" i="15"/>
  <c r="I162" i="15"/>
  <c r="J162" i="15"/>
  <c r="K162" i="15"/>
  <c r="L162" i="15"/>
  <c r="M162" i="15"/>
  <c r="N162" i="15"/>
  <c r="O162" i="15"/>
  <c r="P162" i="15"/>
  <c r="Q162" i="15"/>
  <c r="D163" i="15"/>
  <c r="F163" i="15"/>
  <c r="G163" i="15"/>
  <c r="H163" i="15"/>
  <c r="I163" i="15"/>
  <c r="J163" i="15"/>
  <c r="K163" i="15"/>
  <c r="L163" i="15"/>
  <c r="M163" i="15"/>
  <c r="N163" i="15"/>
  <c r="O163" i="15"/>
  <c r="P163" i="15"/>
  <c r="Q163" i="15"/>
  <c r="D164" i="15"/>
  <c r="F164" i="15"/>
  <c r="G164" i="15"/>
  <c r="H164" i="15"/>
  <c r="I164" i="15"/>
  <c r="J164" i="15"/>
  <c r="K164" i="15"/>
  <c r="L164" i="15"/>
  <c r="M164" i="15"/>
  <c r="N164" i="15"/>
  <c r="O164" i="15"/>
  <c r="P164" i="15"/>
  <c r="Q164" i="15"/>
  <c r="D165" i="15"/>
  <c r="F165" i="15"/>
  <c r="G165" i="15"/>
  <c r="H165" i="15"/>
  <c r="I165" i="15"/>
  <c r="J165" i="15"/>
  <c r="K165" i="15"/>
  <c r="L165" i="15"/>
  <c r="M165" i="15"/>
  <c r="N165" i="15"/>
  <c r="O165" i="15"/>
  <c r="P165" i="15"/>
  <c r="Q165" i="15"/>
  <c r="D166" i="15"/>
  <c r="F166" i="15"/>
  <c r="G166" i="15"/>
  <c r="H166" i="15"/>
  <c r="I166" i="15"/>
  <c r="J166" i="15"/>
  <c r="K166" i="15"/>
  <c r="L166" i="15"/>
  <c r="M166" i="15"/>
  <c r="N166" i="15"/>
  <c r="O166" i="15"/>
  <c r="P166" i="15"/>
  <c r="Q166" i="15"/>
  <c r="D167" i="15"/>
  <c r="F167" i="15"/>
  <c r="G167" i="15"/>
  <c r="H167" i="15"/>
  <c r="I167" i="15"/>
  <c r="J167" i="15"/>
  <c r="K167" i="15"/>
  <c r="L167" i="15"/>
  <c r="M167" i="15"/>
  <c r="N167" i="15"/>
  <c r="O167" i="15"/>
  <c r="P167" i="15"/>
  <c r="Q167" i="15"/>
  <c r="D168" i="15"/>
  <c r="F168" i="15"/>
  <c r="G168" i="15"/>
  <c r="H168" i="15"/>
  <c r="I168" i="15"/>
  <c r="J168" i="15"/>
  <c r="K168" i="15"/>
  <c r="L168" i="15"/>
  <c r="M168" i="15"/>
  <c r="N168" i="15"/>
  <c r="O168" i="15"/>
  <c r="P168" i="15"/>
  <c r="Q168" i="15"/>
  <c r="D169" i="15"/>
  <c r="F169" i="15"/>
  <c r="G169" i="15"/>
  <c r="H169" i="15"/>
  <c r="I169" i="15"/>
  <c r="J169" i="15"/>
  <c r="K169" i="15"/>
  <c r="L169" i="15"/>
  <c r="M169" i="15"/>
  <c r="N169" i="15"/>
  <c r="O169" i="15"/>
  <c r="P169" i="15"/>
  <c r="Q169" i="15"/>
  <c r="D170" i="15"/>
  <c r="F170" i="15"/>
  <c r="G170" i="15"/>
  <c r="H170" i="15"/>
  <c r="I170" i="15"/>
  <c r="J170" i="15"/>
  <c r="K170" i="15"/>
  <c r="L170" i="15"/>
  <c r="M170" i="15"/>
  <c r="N170" i="15"/>
  <c r="O170" i="15"/>
  <c r="P170" i="15"/>
  <c r="Q170" i="15"/>
  <c r="D171" i="15"/>
  <c r="F171" i="15"/>
  <c r="G171" i="15"/>
  <c r="H171" i="15"/>
  <c r="I171" i="15"/>
  <c r="J171" i="15"/>
  <c r="K171" i="15"/>
  <c r="L171" i="15"/>
  <c r="M171" i="15"/>
  <c r="N171" i="15"/>
  <c r="O171" i="15"/>
  <c r="P171" i="15"/>
  <c r="Q171" i="15"/>
  <c r="D172" i="15"/>
  <c r="F172" i="15"/>
  <c r="G172" i="15"/>
  <c r="H172" i="15"/>
  <c r="I172" i="15"/>
  <c r="J172" i="15"/>
  <c r="K172" i="15"/>
  <c r="L172" i="15"/>
  <c r="M172" i="15"/>
  <c r="N172" i="15"/>
  <c r="O172" i="15"/>
  <c r="P172" i="15"/>
  <c r="Q172" i="15"/>
  <c r="D173" i="15"/>
  <c r="F173" i="15"/>
  <c r="G173" i="15"/>
  <c r="H173" i="15"/>
  <c r="I173" i="15"/>
  <c r="J173" i="15"/>
  <c r="K173" i="15"/>
  <c r="L173" i="15"/>
  <c r="M173" i="15"/>
  <c r="N173" i="15"/>
  <c r="O173" i="15"/>
  <c r="P173" i="15"/>
  <c r="Q173" i="15"/>
  <c r="D174" i="15"/>
  <c r="F174" i="15"/>
  <c r="G174" i="15"/>
  <c r="H174" i="15"/>
  <c r="I174" i="15"/>
  <c r="J174" i="15"/>
  <c r="K174" i="15"/>
  <c r="L174" i="15"/>
  <c r="M174" i="15"/>
  <c r="N174" i="15"/>
  <c r="O174" i="15"/>
  <c r="P174" i="15"/>
  <c r="Q174" i="15"/>
  <c r="D175" i="15"/>
  <c r="F175" i="15"/>
  <c r="G175" i="15"/>
  <c r="H175" i="15"/>
  <c r="I175" i="15"/>
  <c r="J175" i="15"/>
  <c r="K175" i="15"/>
  <c r="L175" i="15"/>
  <c r="M175" i="15"/>
  <c r="N175" i="15"/>
  <c r="O175" i="15"/>
  <c r="P175" i="15"/>
  <c r="Q175" i="15"/>
  <c r="D176" i="15"/>
  <c r="F176" i="15"/>
  <c r="G176" i="15"/>
  <c r="H176" i="15"/>
  <c r="I176" i="15"/>
  <c r="J176" i="15"/>
  <c r="K176" i="15"/>
  <c r="L176" i="15"/>
  <c r="M176" i="15"/>
  <c r="N176" i="15"/>
  <c r="O176" i="15"/>
  <c r="P176" i="15"/>
  <c r="Q176" i="15"/>
  <c r="D177" i="15"/>
  <c r="F177" i="15"/>
  <c r="G177" i="15"/>
  <c r="H177" i="15"/>
  <c r="I177" i="15"/>
  <c r="J177" i="15"/>
  <c r="K177" i="15"/>
  <c r="L177" i="15"/>
  <c r="M177" i="15"/>
  <c r="N177" i="15"/>
  <c r="O177" i="15"/>
  <c r="P177" i="15"/>
  <c r="Q177" i="15"/>
  <c r="D178" i="15"/>
  <c r="F178" i="15"/>
  <c r="G178" i="15"/>
  <c r="H178" i="15"/>
  <c r="I178" i="15"/>
  <c r="J178" i="15"/>
  <c r="K178" i="15"/>
  <c r="L178" i="15"/>
  <c r="M178" i="15"/>
  <c r="N178" i="15"/>
  <c r="O178" i="15"/>
  <c r="P178" i="15"/>
  <c r="Q178" i="15"/>
  <c r="D179" i="15"/>
  <c r="F179" i="15"/>
  <c r="G179" i="15"/>
  <c r="H179" i="15"/>
  <c r="I179" i="15"/>
  <c r="J179" i="15"/>
  <c r="K179" i="15"/>
  <c r="L179" i="15"/>
  <c r="M179" i="15"/>
  <c r="N179" i="15"/>
  <c r="O179" i="15"/>
  <c r="P179" i="15"/>
  <c r="Q179" i="15"/>
  <c r="D180" i="15"/>
  <c r="F180" i="15"/>
  <c r="G180" i="15"/>
  <c r="H180" i="15"/>
  <c r="I180" i="15"/>
  <c r="J180" i="15"/>
  <c r="K180" i="15"/>
  <c r="L180" i="15"/>
  <c r="M180" i="15"/>
  <c r="N180" i="15"/>
  <c r="O180" i="15"/>
  <c r="P180" i="15"/>
  <c r="Q180" i="15"/>
  <c r="D181" i="15"/>
  <c r="F181" i="15"/>
  <c r="G181" i="15"/>
  <c r="H181" i="15"/>
  <c r="I181" i="15"/>
  <c r="J181" i="15"/>
  <c r="K181" i="15"/>
  <c r="L181" i="15"/>
  <c r="M181" i="15"/>
  <c r="N181" i="15"/>
  <c r="O181" i="15"/>
  <c r="P181" i="15"/>
  <c r="Q181" i="15"/>
  <c r="D182" i="15"/>
  <c r="F182" i="15"/>
  <c r="G182" i="15"/>
  <c r="H182" i="15"/>
  <c r="I182" i="15"/>
  <c r="J182" i="15"/>
  <c r="K182" i="15"/>
  <c r="L182" i="15"/>
  <c r="M182" i="15"/>
  <c r="N182" i="15"/>
  <c r="O182" i="15"/>
  <c r="P182" i="15"/>
  <c r="Q182" i="15"/>
  <c r="D183" i="15"/>
  <c r="F183" i="15"/>
  <c r="G183" i="15"/>
  <c r="H183" i="15"/>
  <c r="I183" i="15"/>
  <c r="J183" i="15"/>
  <c r="K183" i="15"/>
  <c r="L183" i="15"/>
  <c r="M183" i="15"/>
  <c r="N183" i="15"/>
  <c r="O183" i="15"/>
  <c r="P183" i="15"/>
  <c r="Q183" i="15"/>
  <c r="D184" i="15"/>
  <c r="F184" i="15"/>
  <c r="G184" i="15"/>
  <c r="H184" i="15"/>
  <c r="I184" i="15"/>
  <c r="J184" i="15"/>
  <c r="K184" i="15"/>
  <c r="L184" i="15"/>
  <c r="M184" i="15"/>
  <c r="N184" i="15"/>
  <c r="O184" i="15"/>
  <c r="P184" i="15"/>
  <c r="Q184" i="15"/>
  <c r="D185" i="15"/>
  <c r="F185" i="15"/>
  <c r="G185" i="15"/>
  <c r="H185" i="15"/>
  <c r="I185" i="15"/>
  <c r="J185" i="15"/>
  <c r="K185" i="15"/>
  <c r="L185" i="15"/>
  <c r="M185" i="15"/>
  <c r="N185" i="15"/>
  <c r="O185" i="15"/>
  <c r="P185" i="15"/>
  <c r="Q185" i="15"/>
  <c r="D186" i="15"/>
  <c r="F186" i="15"/>
  <c r="G186" i="15"/>
  <c r="H186" i="15"/>
  <c r="I186" i="15"/>
  <c r="J186" i="15"/>
  <c r="K186" i="15"/>
  <c r="L186" i="15"/>
  <c r="M186" i="15"/>
  <c r="N186" i="15"/>
  <c r="O186" i="15"/>
  <c r="P186" i="15"/>
  <c r="Q186" i="15"/>
  <c r="D187" i="15"/>
  <c r="F187" i="15"/>
  <c r="G187" i="15"/>
  <c r="H187" i="15"/>
  <c r="I187" i="15"/>
  <c r="J187" i="15"/>
  <c r="K187" i="15"/>
  <c r="L187" i="15"/>
  <c r="M187" i="15"/>
  <c r="N187" i="15"/>
  <c r="O187" i="15"/>
  <c r="P187" i="15"/>
  <c r="Q187" i="15"/>
  <c r="D188" i="15"/>
  <c r="F188" i="15"/>
  <c r="G188" i="15"/>
  <c r="H188" i="15"/>
  <c r="I188" i="15"/>
  <c r="J188" i="15"/>
  <c r="K188" i="15"/>
  <c r="L188" i="15"/>
  <c r="M188" i="15"/>
  <c r="N188" i="15"/>
  <c r="O188" i="15"/>
  <c r="P188" i="15"/>
  <c r="Q188" i="15"/>
  <c r="D189" i="15"/>
  <c r="F189" i="15"/>
  <c r="G189" i="15"/>
  <c r="H189" i="15"/>
  <c r="I189" i="15"/>
  <c r="J189" i="15"/>
  <c r="K189" i="15"/>
  <c r="L189" i="15"/>
  <c r="M189" i="15"/>
  <c r="N189" i="15"/>
  <c r="O189" i="15"/>
  <c r="P189" i="15"/>
  <c r="Q189" i="15"/>
  <c r="D190" i="15"/>
  <c r="F190" i="15"/>
  <c r="G190" i="15"/>
  <c r="H190" i="15"/>
  <c r="I190" i="15"/>
  <c r="J190" i="15"/>
  <c r="K190" i="15"/>
  <c r="L190" i="15"/>
  <c r="M190" i="15"/>
  <c r="N190" i="15"/>
  <c r="O190" i="15"/>
  <c r="P190" i="15"/>
  <c r="Q190" i="15"/>
  <c r="D191" i="15"/>
  <c r="F191" i="15"/>
  <c r="G191" i="15"/>
  <c r="H191" i="15"/>
  <c r="I191" i="15"/>
  <c r="J191" i="15"/>
  <c r="K191" i="15"/>
  <c r="L191" i="15"/>
  <c r="M191" i="15"/>
  <c r="N191" i="15"/>
  <c r="O191" i="15"/>
  <c r="P191" i="15"/>
  <c r="Q191" i="15"/>
  <c r="D192" i="15"/>
  <c r="F192" i="15"/>
  <c r="G192" i="15"/>
  <c r="H192" i="15"/>
  <c r="I192" i="15"/>
  <c r="J192" i="15"/>
  <c r="K192" i="15"/>
  <c r="L192" i="15"/>
  <c r="M192" i="15"/>
  <c r="N192" i="15"/>
  <c r="O192" i="15"/>
  <c r="P192" i="15"/>
  <c r="Q192" i="15"/>
  <c r="D193" i="15"/>
  <c r="F193" i="15"/>
  <c r="G193" i="15"/>
  <c r="H193" i="15"/>
  <c r="I193" i="15"/>
  <c r="J193" i="15"/>
  <c r="K193" i="15"/>
  <c r="L193" i="15"/>
  <c r="M193" i="15"/>
  <c r="N193" i="15"/>
  <c r="O193" i="15"/>
  <c r="P193" i="15"/>
  <c r="Q193" i="15"/>
  <c r="D194" i="15"/>
  <c r="F194" i="15"/>
  <c r="G194" i="15"/>
  <c r="H194" i="15"/>
  <c r="I194" i="15"/>
  <c r="J194" i="15"/>
  <c r="K194" i="15"/>
  <c r="L194" i="15"/>
  <c r="M194" i="15"/>
  <c r="N194" i="15"/>
  <c r="O194" i="15"/>
  <c r="P194" i="15"/>
  <c r="Q194" i="15"/>
  <c r="D195" i="15"/>
  <c r="F195" i="15"/>
  <c r="G195" i="15"/>
  <c r="H195" i="15"/>
  <c r="I195" i="15"/>
  <c r="J195" i="15"/>
  <c r="K195" i="15"/>
  <c r="L195" i="15"/>
  <c r="M195" i="15"/>
  <c r="N195" i="15"/>
  <c r="O195" i="15"/>
  <c r="P195" i="15"/>
  <c r="Q195" i="15"/>
  <c r="D196" i="15"/>
  <c r="F196" i="15"/>
  <c r="G196" i="15"/>
  <c r="H196" i="15"/>
  <c r="I196" i="15"/>
  <c r="J196" i="15"/>
  <c r="K196" i="15"/>
  <c r="L196" i="15"/>
  <c r="M196" i="15"/>
  <c r="N196" i="15"/>
  <c r="O196" i="15"/>
  <c r="P196" i="15"/>
  <c r="Q196" i="15"/>
  <c r="D197" i="15"/>
  <c r="F197" i="15"/>
  <c r="G197" i="15"/>
  <c r="H197" i="15"/>
  <c r="I197" i="15"/>
  <c r="J197" i="15"/>
  <c r="K197" i="15"/>
  <c r="L197" i="15"/>
  <c r="M197" i="15"/>
  <c r="N197" i="15"/>
  <c r="O197" i="15"/>
  <c r="P197" i="15"/>
  <c r="Q197" i="15"/>
  <c r="D198" i="15"/>
  <c r="F198" i="15"/>
  <c r="G198" i="15"/>
  <c r="H198" i="15"/>
  <c r="I198" i="15"/>
  <c r="J198" i="15"/>
  <c r="K198" i="15"/>
  <c r="L198" i="15"/>
  <c r="M198" i="15"/>
  <c r="N198" i="15"/>
  <c r="O198" i="15"/>
  <c r="P198" i="15"/>
  <c r="Q198" i="15"/>
  <c r="D199" i="15"/>
  <c r="F199" i="15"/>
  <c r="G199" i="15"/>
  <c r="H199" i="15"/>
  <c r="I199" i="15"/>
  <c r="J199" i="15"/>
  <c r="K199" i="15"/>
  <c r="L199" i="15"/>
  <c r="M199" i="15"/>
  <c r="N199" i="15"/>
  <c r="O199" i="15"/>
  <c r="P199" i="15"/>
  <c r="Q199" i="15"/>
  <c r="D200" i="15"/>
  <c r="F200" i="15"/>
  <c r="G200" i="15"/>
  <c r="H200" i="15"/>
  <c r="I200" i="15"/>
  <c r="J200" i="15"/>
  <c r="K200" i="15"/>
  <c r="L200" i="15"/>
  <c r="M200" i="15"/>
  <c r="N200" i="15"/>
  <c r="O200" i="15"/>
  <c r="P200" i="15"/>
  <c r="Q200" i="15"/>
  <c r="D201" i="15"/>
  <c r="F201" i="15"/>
  <c r="G201" i="15"/>
  <c r="H201" i="15"/>
  <c r="I201" i="15"/>
  <c r="J201" i="15"/>
  <c r="K201" i="15"/>
  <c r="L201" i="15"/>
  <c r="M201" i="15"/>
  <c r="N201" i="15"/>
  <c r="O201" i="15"/>
  <c r="P201" i="15"/>
  <c r="Q201" i="15"/>
  <c r="D202" i="15"/>
  <c r="F202" i="15"/>
  <c r="G202" i="15"/>
  <c r="H202" i="15"/>
  <c r="I202" i="15"/>
  <c r="J202" i="15"/>
  <c r="K202" i="15"/>
  <c r="L202" i="15"/>
  <c r="M202" i="15"/>
  <c r="N202" i="15"/>
  <c r="O202" i="15"/>
  <c r="P202" i="15"/>
  <c r="Q202" i="15"/>
  <c r="D203" i="15"/>
  <c r="F203" i="15"/>
  <c r="G203" i="15"/>
  <c r="H203" i="15"/>
  <c r="I203" i="15"/>
  <c r="J203" i="15"/>
  <c r="K203" i="15"/>
  <c r="L203" i="15"/>
  <c r="M203" i="15"/>
  <c r="N203" i="15"/>
  <c r="O203" i="15"/>
  <c r="P203" i="15"/>
  <c r="Q203" i="15"/>
  <c r="D204" i="15"/>
  <c r="F204" i="15"/>
  <c r="G204" i="15"/>
  <c r="H204" i="15"/>
  <c r="I204" i="15"/>
  <c r="J204" i="15"/>
  <c r="K204" i="15"/>
  <c r="L204" i="15"/>
  <c r="M204" i="15"/>
  <c r="N204" i="15"/>
  <c r="O204" i="15"/>
  <c r="P204" i="15"/>
  <c r="Q204" i="15"/>
  <c r="D205" i="15"/>
  <c r="F205" i="15"/>
  <c r="G205" i="15"/>
  <c r="H205" i="15"/>
  <c r="I205" i="15"/>
  <c r="J205" i="15"/>
  <c r="K205" i="15"/>
  <c r="L205" i="15"/>
  <c r="M205" i="15"/>
  <c r="N205" i="15"/>
  <c r="O205" i="15"/>
  <c r="P205" i="15"/>
  <c r="Q205" i="15"/>
  <c r="D206" i="15"/>
  <c r="F206" i="15"/>
  <c r="G206" i="15"/>
  <c r="H206" i="15"/>
  <c r="I206" i="15"/>
  <c r="J206" i="15"/>
  <c r="K206" i="15"/>
  <c r="L206" i="15"/>
  <c r="M206" i="15"/>
  <c r="N206" i="15"/>
  <c r="O206" i="15"/>
  <c r="P206" i="15"/>
  <c r="Q206" i="15"/>
  <c r="D207" i="15"/>
  <c r="F207" i="15"/>
  <c r="G207" i="15"/>
  <c r="H207" i="15"/>
  <c r="I207" i="15"/>
  <c r="J207" i="15"/>
  <c r="K207" i="15"/>
  <c r="L207" i="15"/>
  <c r="M207" i="15"/>
  <c r="N207" i="15"/>
  <c r="O207" i="15"/>
  <c r="P207" i="15"/>
  <c r="Q207" i="15"/>
  <c r="D208" i="15"/>
  <c r="F208" i="15"/>
  <c r="G208" i="15"/>
  <c r="H208" i="15"/>
  <c r="I208" i="15"/>
  <c r="J208" i="15"/>
  <c r="K208" i="15"/>
  <c r="L208" i="15"/>
  <c r="M208" i="15"/>
  <c r="N208" i="15"/>
  <c r="O208" i="15"/>
  <c r="P208" i="15"/>
  <c r="Q208" i="15"/>
  <c r="D209" i="15"/>
  <c r="F209" i="15"/>
  <c r="G209" i="15"/>
  <c r="H209" i="15"/>
  <c r="I209" i="15"/>
  <c r="J209" i="15"/>
  <c r="K209" i="15"/>
  <c r="L209" i="15"/>
  <c r="M209" i="15"/>
  <c r="N209" i="15"/>
  <c r="O209" i="15"/>
  <c r="P209" i="15"/>
  <c r="Q209" i="15"/>
  <c r="D210" i="15"/>
  <c r="F210" i="15"/>
  <c r="G210" i="15"/>
  <c r="H210" i="15"/>
  <c r="I210" i="15"/>
  <c r="J210" i="15"/>
  <c r="K210" i="15"/>
  <c r="L210" i="15"/>
  <c r="M210" i="15"/>
  <c r="N210" i="15"/>
  <c r="O210" i="15"/>
  <c r="P210" i="15"/>
  <c r="Q210" i="15"/>
  <c r="D211" i="15"/>
  <c r="F211" i="15"/>
  <c r="G211" i="15"/>
  <c r="H211" i="15"/>
  <c r="I211" i="15"/>
  <c r="J211" i="15"/>
  <c r="K211" i="15"/>
  <c r="L211" i="15"/>
  <c r="M211" i="15"/>
  <c r="N211" i="15"/>
  <c r="O211" i="15"/>
  <c r="P211" i="15"/>
  <c r="Q211" i="15"/>
  <c r="D212" i="15"/>
  <c r="F212" i="15"/>
  <c r="G212" i="15"/>
  <c r="H212" i="15"/>
  <c r="I212" i="15"/>
  <c r="J212" i="15"/>
  <c r="K212" i="15"/>
  <c r="L212" i="15"/>
  <c r="M212" i="15"/>
  <c r="N212" i="15"/>
  <c r="O212" i="15"/>
  <c r="P212" i="15"/>
  <c r="Q212" i="15"/>
  <c r="D213" i="15"/>
  <c r="F213" i="15"/>
  <c r="G213" i="15"/>
  <c r="H213" i="15"/>
  <c r="I213" i="15"/>
  <c r="J213" i="15"/>
  <c r="K213" i="15"/>
  <c r="L213" i="15"/>
  <c r="M213" i="15"/>
  <c r="N213" i="15"/>
  <c r="O213" i="15"/>
  <c r="P213" i="15"/>
  <c r="Q213" i="15"/>
  <c r="D214" i="15"/>
  <c r="F214" i="15"/>
  <c r="G214" i="15"/>
  <c r="H214" i="15"/>
  <c r="I214" i="15"/>
  <c r="J214" i="15"/>
  <c r="K214" i="15"/>
  <c r="L214" i="15"/>
  <c r="M214" i="15"/>
  <c r="N214" i="15"/>
  <c r="O214" i="15"/>
  <c r="P214" i="15"/>
  <c r="Q214" i="15"/>
  <c r="D215" i="15"/>
  <c r="F215" i="15"/>
  <c r="G215" i="15"/>
  <c r="H215" i="15"/>
  <c r="I215" i="15"/>
  <c r="J215" i="15"/>
  <c r="K215" i="15"/>
  <c r="L215" i="15"/>
  <c r="M215" i="15"/>
  <c r="N215" i="15"/>
  <c r="O215" i="15"/>
  <c r="P215" i="15"/>
  <c r="Q215" i="15"/>
  <c r="D216" i="15"/>
  <c r="F216" i="15"/>
  <c r="G216" i="15"/>
  <c r="H216" i="15"/>
  <c r="I216" i="15"/>
  <c r="J216" i="15"/>
  <c r="K216" i="15"/>
  <c r="L216" i="15"/>
  <c r="M216" i="15"/>
  <c r="N216" i="15"/>
  <c r="O216" i="15"/>
  <c r="P216" i="15"/>
  <c r="Q216" i="15"/>
  <c r="D217" i="15"/>
  <c r="F217" i="15"/>
  <c r="G217" i="15"/>
  <c r="H217" i="15"/>
  <c r="I217" i="15"/>
  <c r="J217" i="15"/>
  <c r="K217" i="15"/>
  <c r="L217" i="15"/>
  <c r="M217" i="15"/>
  <c r="N217" i="15"/>
  <c r="O217" i="15"/>
  <c r="P217" i="15"/>
  <c r="Q217" i="15"/>
  <c r="D218" i="15"/>
  <c r="F218" i="15"/>
  <c r="G218" i="15"/>
  <c r="H218" i="15"/>
  <c r="I218" i="15"/>
  <c r="J218" i="15"/>
  <c r="K218" i="15"/>
  <c r="L218" i="15"/>
  <c r="M218" i="15"/>
  <c r="N218" i="15"/>
  <c r="O218" i="15"/>
  <c r="P218" i="15"/>
  <c r="Q218" i="15"/>
  <c r="D219" i="15"/>
  <c r="F219" i="15"/>
  <c r="G219" i="15"/>
  <c r="H219" i="15"/>
  <c r="I219" i="15"/>
  <c r="J219" i="15"/>
  <c r="K219" i="15"/>
  <c r="L219" i="15"/>
  <c r="M219" i="15"/>
  <c r="N219" i="15"/>
  <c r="O219" i="15"/>
  <c r="P219" i="15"/>
  <c r="Q219" i="15"/>
  <c r="D220" i="15"/>
  <c r="F220" i="15"/>
  <c r="G220" i="15"/>
  <c r="H220" i="15"/>
  <c r="I220" i="15"/>
  <c r="J220" i="15"/>
  <c r="K220" i="15"/>
  <c r="L220" i="15"/>
  <c r="M220" i="15"/>
  <c r="N220" i="15"/>
  <c r="O220" i="15"/>
  <c r="P220" i="15"/>
  <c r="Q220" i="15"/>
  <c r="D221" i="15"/>
  <c r="F221" i="15"/>
  <c r="G221" i="15"/>
  <c r="H221" i="15"/>
  <c r="I221" i="15"/>
  <c r="J221" i="15"/>
  <c r="K221" i="15"/>
  <c r="L221" i="15"/>
  <c r="M221" i="15"/>
  <c r="N221" i="15"/>
  <c r="O221" i="15"/>
  <c r="P221" i="15"/>
  <c r="Q221" i="15"/>
  <c r="D222" i="15"/>
  <c r="F222" i="15"/>
  <c r="G222" i="15"/>
  <c r="H222" i="15"/>
  <c r="I222" i="15"/>
  <c r="J222" i="15"/>
  <c r="K222" i="15"/>
  <c r="L222" i="15"/>
  <c r="M222" i="15"/>
  <c r="N222" i="15"/>
  <c r="O222" i="15"/>
  <c r="P222" i="15"/>
  <c r="Q222" i="15"/>
  <c r="D223" i="15"/>
  <c r="F223" i="15"/>
  <c r="G223" i="15"/>
  <c r="H223" i="15"/>
  <c r="I223" i="15"/>
  <c r="J223" i="15"/>
  <c r="K223" i="15"/>
  <c r="L223" i="15"/>
  <c r="M223" i="15"/>
  <c r="N223" i="15"/>
  <c r="O223" i="15"/>
  <c r="P223" i="15"/>
  <c r="Q223" i="15"/>
  <c r="D224" i="15"/>
  <c r="F224" i="15"/>
  <c r="G224" i="15"/>
  <c r="H224" i="15"/>
  <c r="I224" i="15"/>
  <c r="J224" i="15"/>
  <c r="K224" i="15"/>
  <c r="L224" i="15"/>
  <c r="M224" i="15"/>
  <c r="N224" i="15"/>
  <c r="O224" i="15"/>
  <c r="P224" i="15"/>
  <c r="Q224" i="15"/>
  <c r="B1" i="15"/>
  <c r="G6" i="18"/>
  <c r="F15" i="16"/>
  <c r="F16" i="16"/>
  <c r="F17" i="16"/>
  <c r="F18" i="16"/>
  <c r="F19" i="16"/>
  <c r="F20" i="16"/>
  <c r="F21" i="16"/>
  <c r="F22" i="16"/>
  <c r="F23" i="16"/>
  <c r="F24" i="16"/>
  <c r="F25" i="16"/>
  <c r="F27" i="16"/>
  <c r="F28" i="16"/>
  <c r="F29" i="16"/>
  <c r="F30" i="16"/>
  <c r="F31" i="16"/>
  <c r="F32" i="16"/>
  <c r="F33" i="16"/>
  <c r="F34" i="16"/>
  <c r="F35" i="16"/>
  <c r="F36" i="16"/>
  <c r="F37" i="16"/>
  <c r="F3" i="16"/>
  <c r="F4" i="16"/>
  <c r="F5" i="16"/>
  <c r="F6" i="16"/>
  <c r="F7" i="16"/>
  <c r="F8" i="16"/>
  <c r="F9" i="16"/>
  <c r="F10" i="16"/>
  <c r="F11" i="16"/>
  <c r="F12" i="16"/>
  <c r="F13" i="16"/>
  <c r="E39" i="16"/>
  <c r="E40" i="16"/>
  <c r="E41" i="16"/>
  <c r="E42" i="16"/>
  <c r="E43" i="16"/>
  <c r="E44" i="16"/>
  <c r="E45" i="16"/>
  <c r="E46" i="16"/>
  <c r="E47" i="16"/>
  <c r="E48" i="16"/>
  <c r="E49" i="16"/>
  <c r="E27" i="16"/>
  <c r="E28" i="16"/>
  <c r="E29" i="16"/>
  <c r="E30" i="16"/>
  <c r="E31" i="16"/>
  <c r="E32" i="16"/>
  <c r="E33" i="16"/>
  <c r="E34" i="16"/>
  <c r="E35" i="16"/>
  <c r="E36" i="16"/>
  <c r="E37" i="16"/>
  <c r="E15" i="16"/>
  <c r="E16" i="16"/>
  <c r="E17" i="16"/>
  <c r="E18" i="16"/>
  <c r="E19" i="16"/>
  <c r="E20" i="16"/>
  <c r="E21" i="16"/>
  <c r="E22" i="16"/>
  <c r="E23" i="16"/>
  <c r="E24" i="16"/>
  <c r="E25" i="16"/>
  <c r="E3" i="16"/>
  <c r="E4" i="16"/>
  <c r="E5" i="16"/>
  <c r="E6" i="16"/>
  <c r="E7" i="16"/>
  <c r="E8" i="16"/>
  <c r="E9" i="16"/>
  <c r="E10" i="16"/>
  <c r="E11" i="16"/>
  <c r="E12" i="16"/>
  <c r="E13" i="16"/>
  <c r="D39" i="16"/>
  <c r="D40" i="16"/>
  <c r="D41" i="16"/>
  <c r="D42" i="16"/>
  <c r="D43" i="16"/>
  <c r="D44" i="16"/>
  <c r="D45" i="16"/>
  <c r="D46" i="16"/>
  <c r="D47" i="16"/>
  <c r="D48" i="16"/>
  <c r="D49" i="16"/>
  <c r="D27" i="16"/>
  <c r="D28" i="16"/>
  <c r="D29" i="16"/>
  <c r="D30" i="16"/>
  <c r="D31" i="16"/>
  <c r="D32" i="16"/>
  <c r="D33" i="16"/>
  <c r="D34" i="16"/>
  <c r="D35" i="16"/>
  <c r="D36" i="16"/>
  <c r="D37" i="16"/>
  <c r="D15" i="16"/>
  <c r="D16" i="16"/>
  <c r="D17" i="16"/>
  <c r="D18" i="16"/>
  <c r="D19" i="16"/>
  <c r="D20" i="16"/>
  <c r="D21" i="16"/>
  <c r="D22" i="16"/>
  <c r="D23" i="16"/>
  <c r="D24" i="16"/>
  <c r="D25" i="16"/>
  <c r="D3" i="16"/>
  <c r="D4" i="16"/>
  <c r="D5" i="16"/>
  <c r="D6" i="16"/>
  <c r="D7" i="16"/>
  <c r="D8" i="16"/>
  <c r="D9" i="16"/>
  <c r="D10" i="16"/>
  <c r="D11" i="16"/>
  <c r="D12" i="16"/>
  <c r="D13" i="16"/>
  <c r="E38" i="1"/>
  <c r="G38" i="1"/>
  <c r="G39" i="1"/>
  <c r="C63" i="16"/>
  <c r="C64" i="16"/>
  <c r="C65" i="16"/>
  <c r="C66" i="16"/>
  <c r="C67" i="16"/>
  <c r="C68" i="16"/>
  <c r="C69" i="16"/>
  <c r="C70" i="16"/>
  <c r="C71" i="16"/>
  <c r="C72" i="16"/>
  <c r="C73" i="16"/>
  <c r="C51" i="16"/>
  <c r="C52" i="16"/>
  <c r="C53" i="16"/>
  <c r="C54" i="16"/>
  <c r="C55" i="16"/>
  <c r="C56" i="16"/>
  <c r="C57" i="16"/>
  <c r="C58" i="16"/>
  <c r="C59" i="16"/>
  <c r="C60" i="16"/>
  <c r="C61" i="16"/>
  <c r="C39" i="16"/>
  <c r="C40" i="16"/>
  <c r="C41" i="16"/>
  <c r="C42" i="16"/>
  <c r="C43" i="16"/>
  <c r="C44" i="16"/>
  <c r="C45" i="16"/>
  <c r="C46" i="16"/>
  <c r="C47" i="16"/>
  <c r="C48" i="16"/>
  <c r="C49" i="16"/>
  <c r="C27" i="16"/>
  <c r="C28" i="16"/>
  <c r="C29" i="16"/>
  <c r="C30" i="16"/>
  <c r="C31" i="16"/>
  <c r="C32" i="16"/>
  <c r="C33" i="16"/>
  <c r="C34" i="16"/>
  <c r="C35" i="16"/>
  <c r="C36" i="16"/>
  <c r="C37" i="16"/>
  <c r="C15" i="16"/>
  <c r="C16" i="16"/>
  <c r="C17" i="16"/>
  <c r="C18" i="16"/>
  <c r="C19" i="16"/>
  <c r="C20" i="16"/>
  <c r="C21" i="16"/>
  <c r="C22" i="16"/>
  <c r="C23" i="16"/>
  <c r="C24" i="16"/>
  <c r="C25" i="16"/>
  <c r="C3" i="16"/>
  <c r="C4" i="16"/>
  <c r="C5" i="16"/>
  <c r="C6" i="16"/>
  <c r="C7" i="16"/>
  <c r="C8" i="16"/>
  <c r="C9" i="16"/>
  <c r="C10" i="16"/>
  <c r="C11" i="16"/>
  <c r="C12" i="16"/>
  <c r="C13" i="16"/>
  <c r="C7" i="1"/>
  <c r="D7" i="1"/>
  <c r="B67" i="2"/>
  <c r="B68" i="2"/>
  <c r="B69" i="2"/>
  <c r="B70" i="2"/>
  <c r="B72" i="2"/>
  <c r="B73" i="2"/>
  <c r="B74" i="2"/>
  <c r="B75" i="2"/>
  <c r="B76" i="2"/>
  <c r="B77" i="2"/>
  <c r="B78" i="2"/>
  <c r="B79" i="2"/>
  <c r="B80" i="2"/>
  <c r="B81" i="2"/>
  <c r="B82" i="2"/>
  <c r="B83" i="2"/>
  <c r="B84" i="2"/>
  <c r="B85" i="2"/>
  <c r="C85" i="2"/>
  <c r="C84" i="2"/>
  <c r="C83" i="2"/>
  <c r="C82" i="2"/>
  <c r="C81" i="2"/>
  <c r="C80" i="2"/>
  <c r="C79" i="2"/>
  <c r="C78" i="2"/>
  <c r="C77" i="2"/>
  <c r="C76" i="2"/>
  <c r="C75" i="2"/>
  <c r="C74" i="2"/>
  <c r="C73" i="2"/>
  <c r="C72" i="2"/>
  <c r="C71" i="2"/>
  <c r="C70" i="2"/>
  <c r="C69" i="2"/>
  <c r="C68" i="2"/>
  <c r="C67" i="2"/>
  <c r="C66" i="2"/>
  <c r="B33" i="2"/>
  <c r="B47" i="2"/>
  <c r="X8" i="1"/>
  <c r="D39" i="1"/>
  <c r="I30" i="1"/>
  <c r="H30" i="1"/>
  <c r="I14" i="1"/>
  <c r="H14" i="1"/>
  <c r="C24" i="1"/>
  <c r="D24" i="1"/>
  <c r="E24" i="1"/>
  <c r="G24" i="1"/>
  <c r="C25" i="1"/>
  <c r="D25" i="1"/>
  <c r="E25" i="1"/>
  <c r="G25" i="1"/>
  <c r="C26" i="1"/>
  <c r="D26" i="1"/>
  <c r="E26" i="1"/>
  <c r="G26" i="1"/>
  <c r="C27" i="1"/>
  <c r="D27" i="1"/>
  <c r="E27" i="1"/>
  <c r="G27" i="1"/>
  <c r="C28" i="1"/>
  <c r="D28" i="1"/>
  <c r="E28" i="1"/>
  <c r="G28" i="1"/>
  <c r="C29" i="1"/>
  <c r="D29" i="1"/>
  <c r="E29" i="1"/>
  <c r="C23" i="1"/>
  <c r="G23" i="1"/>
  <c r="E23" i="1"/>
  <c r="D23" i="1"/>
  <c r="G8" i="1"/>
  <c r="G9" i="1"/>
  <c r="G10" i="1"/>
  <c r="G11" i="1"/>
  <c r="G12" i="1"/>
  <c r="G13" i="1"/>
  <c r="G7" i="1"/>
  <c r="W30" i="1"/>
  <c r="W32" i="1"/>
  <c r="V30" i="1"/>
  <c r="V32" i="1"/>
  <c r="I32" i="1"/>
  <c r="H32" i="1"/>
  <c r="G30" i="1"/>
  <c r="G32" i="1"/>
  <c r="E30" i="1"/>
  <c r="X28" i="1" a="1"/>
  <c r="X28" i="1"/>
  <c r="X27" i="1" a="1"/>
  <c r="X27" i="1"/>
  <c r="X26" i="1" a="1"/>
  <c r="X26" i="1"/>
  <c r="X25" i="1" a="1"/>
  <c r="X25" i="1"/>
  <c r="X24" i="1" a="1"/>
  <c r="X24" i="1"/>
  <c r="X23" i="1" a="1"/>
  <c r="X23" i="1"/>
  <c r="W14" i="1"/>
  <c r="W16" i="1"/>
  <c r="V14" i="1"/>
  <c r="V16" i="1"/>
  <c r="I16" i="1"/>
  <c r="H16" i="1"/>
  <c r="G14" i="1"/>
  <c r="G16" i="1"/>
  <c r="E7" i="1"/>
  <c r="E8" i="1"/>
  <c r="E9" i="1"/>
  <c r="E10" i="1"/>
  <c r="E11" i="1"/>
  <c r="E12" i="1"/>
  <c r="E13" i="1"/>
  <c r="E14" i="1"/>
  <c r="X13" i="1" a="1"/>
  <c r="X13" i="1"/>
  <c r="D13" i="1"/>
  <c r="C13" i="1"/>
  <c r="X12" i="1" a="1"/>
  <c r="X12" i="1"/>
  <c r="D12" i="1"/>
  <c r="C12" i="1"/>
  <c r="X11" i="1" a="1"/>
  <c r="X11" i="1"/>
  <c r="D11" i="1"/>
  <c r="C11" i="1"/>
  <c r="X10" i="1" a="1"/>
  <c r="X10" i="1"/>
  <c r="D10" i="1"/>
  <c r="C10" i="1"/>
  <c r="X9" i="1" a="1"/>
  <c r="X9" i="1"/>
  <c r="D9" i="1"/>
  <c r="C9" i="1"/>
  <c r="D8" i="1"/>
  <c r="C8" i="1"/>
  <c r="X7" i="1" a="1"/>
  <c r="X7" i="1"/>
</calcChain>
</file>

<file path=xl/sharedStrings.xml><?xml version="1.0" encoding="utf-8"?>
<sst xmlns="http://schemas.openxmlformats.org/spreadsheetml/2006/main" count="2960" uniqueCount="827">
  <si>
    <t>Catherine</t>
  </si>
  <si>
    <t>Threshold</t>
  </si>
  <si>
    <t>Catherine</t>
  </si>
  <si>
    <t>Health (H)</t>
  </si>
  <si>
    <t>Health  Regen (HR)</t>
  </si>
  <si>
    <t>Energy (EP)</t>
  </si>
  <si>
    <t>Energy Regen (EPR)</t>
  </si>
  <si>
    <t>Weapon Damage (W)</t>
  </si>
  <si>
    <t>Attack Speed (AS)</t>
  </si>
  <si>
    <t>Weapon LifeSteal (WL) (%)</t>
  </si>
  <si>
    <t>Armor Priece (AP)</t>
  </si>
  <si>
    <t>Shield Priece (SP)</t>
  </si>
  <si>
    <t>Crit (%)</t>
  </si>
  <si>
    <t>Crit Dmg (%)</t>
  </si>
  <si>
    <t>Crystal (C)</t>
  </si>
  <si>
    <t>Crystal Lifesteal (CR) (%)</t>
  </si>
  <si>
    <t>Cool Down (CD) (%)</t>
  </si>
  <si>
    <t>Armor (A)</t>
  </si>
  <si>
    <t>Shield (S)</t>
  </si>
  <si>
    <t>Block (B)</t>
  </si>
  <si>
    <t>Block Duration (BD)</t>
  </si>
  <si>
    <t>Attack Range (R)</t>
  </si>
  <si>
    <t>Move Speed (M)</t>
  </si>
  <si>
    <t>Health (H)</t>
  </si>
  <si>
    <t>Level</t>
  </si>
  <si>
    <t>Level</t>
  </si>
  <si>
    <t>Health (H)</t>
  </si>
  <si>
    <t>Health  Regen (HR)</t>
  </si>
  <si>
    <t>Energy (EP)</t>
  </si>
  <si>
    <t>Energy Regen (EPR)</t>
  </si>
  <si>
    <t>Weapon Damage (W)</t>
  </si>
  <si>
    <t>Attack Speed (AS)</t>
  </si>
  <si>
    <t>Weapon LifeSteal (WL) (%)</t>
  </si>
  <si>
    <t>Crit (%)</t>
  </si>
  <si>
    <t>Crit Dmg (%)</t>
  </si>
  <si>
    <t>Crystal (C)</t>
  </si>
  <si>
    <t>Crystal Lifesteal (CR) (%)</t>
  </si>
  <si>
    <t>Cool Down (CD) (%)</t>
  </si>
  <si>
    <t>Armor (A)</t>
  </si>
  <si>
    <t>Shield (S)</t>
  </si>
  <si>
    <t>Attack Range (R)</t>
  </si>
  <si>
    <t>Move Speed (M)</t>
  </si>
  <si>
    <t>N/A</t>
  </si>
  <si>
    <t>Crystal Ratio</t>
  </si>
  <si>
    <t>B</t>
  </si>
  <si>
    <t>N/A</t>
  </si>
  <si>
    <t>Adagio</t>
  </si>
  <si>
    <t>Aegis</t>
  </si>
  <si>
    <t>Ardan</t>
  </si>
  <si>
    <t>Aftershock</t>
  </si>
  <si>
    <t>Catherine</t>
  </si>
  <si>
    <t>Alternating Current</t>
  </si>
  <si>
    <t>Glaive</t>
  </si>
  <si>
    <t>Atlas Pauldron</t>
  </si>
  <si>
    <t>Joule</t>
  </si>
  <si>
    <t>Barbed Needle</t>
  </si>
  <si>
    <t>Koshka</t>
  </si>
  <si>
    <t>Blazing Salvo</t>
  </si>
  <si>
    <t>Krul</t>
  </si>
  <si>
    <t>Bonesaw</t>
  </si>
  <si>
    <t>Petal</t>
  </si>
  <si>
    <t>Book Of Eulogies</t>
  </si>
  <si>
    <t>Ringo</t>
  </si>
  <si>
    <t>Breaking Point</t>
  </si>
  <si>
    <t>Saw</t>
  </si>
  <si>
    <t>Broken Myth</t>
  </si>
  <si>
    <t>Chronograph</t>
  </si>
  <si>
    <t>Taka</t>
  </si>
  <si>
    <t>Clockwork</t>
  </si>
  <si>
    <t>Coat of Plates</t>
  </si>
  <si>
    <t>Crucible</t>
  </si>
  <si>
    <t>Crystal Bit</t>
  </si>
  <si>
    <t>Dragonheart</t>
  </si>
  <si>
    <t>Eclipse Prism</t>
  </si>
  <si>
    <t>Energy Battery</t>
  </si>
  <si>
    <t>Eve of Harvest</t>
  </si>
  <si>
    <t>Flare Gun</t>
  </si>
  <si>
    <t>Fountain of Renewal</t>
  </si>
  <si>
    <t>Frostburn</t>
  </si>
  <si>
    <t>Halcyon Potion</t>
  </si>
  <si>
    <t>Heavy Prism</t>
  </si>
  <si>
    <t>Heavy Steel</t>
  </si>
  <si>
    <t>Hourglass</t>
  </si>
  <si>
    <t>Ironguard Contract</t>
  </si>
  <si>
    <t>Journey Boots</t>
  </si>
  <si>
    <t>Kinetic Shield</t>
  </si>
  <si>
    <t>Lifespring</t>
  </si>
  <si>
    <t>Light Armor</t>
  </si>
  <si>
    <t>Light Shield</t>
  </si>
  <si>
    <t>Lucky Strike</t>
  </si>
  <si>
    <t>Metal Jacket</t>
  </si>
  <si>
    <t>Minion Candy</t>
  </si>
  <si>
    <t>Oakheart</t>
  </si>
  <si>
    <t>Piercing Shard</t>
  </si>
  <si>
    <t>Piercing Spear</t>
  </si>
  <si>
    <t>Reflex Block</t>
  </si>
  <si>
    <t>Scout Trap</t>
  </si>
  <si>
    <t>Serpent Mask</t>
  </si>
  <si>
    <t>Shatterglass</t>
  </si>
  <si>
    <t>Shiversteel</t>
  </si>
  <si>
    <t>Six Sins</t>
  </si>
  <si>
    <t>Sorrowblade</t>
  </si>
  <si>
    <t>Sprint Boots</t>
  </si>
  <si>
    <t>Stormguard Banner</t>
  </si>
  <si>
    <t>Swift Shooter</t>
  </si>
  <si>
    <t>Tension Bow</t>
  </si>
  <si>
    <t>Tornado Trigger</t>
  </si>
  <si>
    <t>Travel Boots</t>
  </si>
  <si>
    <t>Tyrant's Monocle</t>
  </si>
  <si>
    <t>Void Battery</t>
  </si>
  <si>
    <t>Merciless Pursuit</t>
  </si>
  <si>
    <t>Warhorn</t>
  </si>
  <si>
    <t>Cooldown</t>
  </si>
  <si>
    <t>Weapon Blade</t>
  </si>
  <si>
    <t>Crystal Infusion</t>
  </si>
  <si>
    <t>Weapon Infusion</t>
  </si>
  <si>
    <t>N/A</t>
  </si>
  <si>
    <t>Energy Cost</t>
  </si>
  <si>
    <t>(Bonus) Damage</t>
  </si>
  <si>
    <t>Crystal Ratio</t>
  </si>
  <si>
    <t>Weapon Ratio</t>
  </si>
  <si>
    <t>Stun Duration</t>
  </si>
  <si>
    <t>Stormguard</t>
  </si>
  <si>
    <t>Cooldown</t>
  </si>
  <si>
    <t>Energy Cost</t>
  </si>
  <si>
    <t>(Per Sec) Damage</t>
  </si>
  <si>
    <t>Crystal Ratio</t>
  </si>
  <si>
    <t>Weapon Ratio</t>
  </si>
  <si>
    <t>Threshold</t>
  </si>
  <si>
    <t>Duration</t>
  </si>
  <si>
    <t>Blast Tremor</t>
  </si>
  <si>
    <t>Cooldown</t>
  </si>
  <si>
    <t>Energy Cost</t>
  </si>
  <si>
    <t>Damage</t>
  </si>
  <si>
    <t>Crystal Ratio</t>
  </si>
  <si>
    <t>Weapon Ratio</t>
  </si>
  <si>
    <t>Range</t>
  </si>
  <si>
    <t>(Silence) Duration</t>
  </si>
  <si>
    <t>Adagio</t>
  </si>
  <si>
    <t>Gift of Fore</t>
  </si>
  <si>
    <t>Cooldown</t>
  </si>
  <si>
    <t>Energy Cost</t>
  </si>
  <si>
    <t>Burst Heal</t>
  </si>
  <si>
    <t>(Per Sec) Heal</t>
  </si>
  <si>
    <t>Crystal Ratio</t>
  </si>
  <si>
    <t>Weapon Ratio</t>
  </si>
  <si>
    <t>Duration</t>
  </si>
  <si>
    <t>Slow</t>
  </si>
  <si>
    <t>Slow Duration</t>
  </si>
  <si>
    <t>Agent of Wrath</t>
  </si>
  <si>
    <t>Cooldown</t>
  </si>
  <si>
    <t>Energy Cost</t>
  </si>
  <si>
    <t>Crystal Ratio</t>
  </si>
  <si>
    <t>Weapon Ratio</t>
  </si>
  <si>
    <t>Self-Cast Boost</t>
  </si>
  <si>
    <t>Duration</t>
  </si>
  <si>
    <t>Verse of Judgement</t>
  </si>
  <si>
    <t>Cooldown</t>
  </si>
  <si>
    <t>Energy Cost</t>
  </si>
  <si>
    <t>Damage</t>
  </si>
  <si>
    <t>Crystal Ratio</t>
  </si>
  <si>
    <t>Weapon Ratio</t>
  </si>
  <si>
    <t>Bonus Def</t>
  </si>
  <si>
    <t>Stun Duration</t>
  </si>
  <si>
    <t>Glaive</t>
  </si>
  <si>
    <t>Cooldown</t>
  </si>
  <si>
    <t>Energy Cost</t>
  </si>
  <si>
    <t>(Bonus) Damage</t>
  </si>
  <si>
    <t>Crystal Ratio</t>
  </si>
  <si>
    <t>Weapon Ratio</t>
  </si>
  <si>
    <t>Stun Duration</t>
  </si>
  <si>
    <t>Cooldown</t>
  </si>
  <si>
    <t>Energy Cost</t>
  </si>
  <si>
    <t>Crystal Ratio</t>
  </si>
  <si>
    <t>Weapon Ratio</t>
  </si>
  <si>
    <t>Cooldown</t>
  </si>
  <si>
    <t>Energy Cost</t>
  </si>
  <si>
    <t>Damage</t>
  </si>
  <si>
    <t>Crystal Ratio</t>
  </si>
  <si>
    <t>Joule</t>
  </si>
  <si>
    <t>Cooldown</t>
  </si>
  <si>
    <t>Energy Cost</t>
  </si>
  <si>
    <t>Crystal Ratio</t>
  </si>
  <si>
    <t>Weapon Ratio</t>
  </si>
  <si>
    <t>Stun Duration</t>
  </si>
  <si>
    <t>Cooldown</t>
  </si>
  <si>
    <t>Energy Cost</t>
  </si>
  <si>
    <t>Crystal Ratio</t>
  </si>
  <si>
    <t>Weapon Ratio</t>
  </si>
  <si>
    <t>Cooldown</t>
  </si>
  <si>
    <t>Energy Cost</t>
  </si>
  <si>
    <t>Damage</t>
  </si>
  <si>
    <t>Crystal Ratio</t>
  </si>
  <si>
    <t>Catherine</t>
  </si>
  <si>
    <t>Catherine</t>
  </si>
  <si>
    <t>Catherine</t>
  </si>
  <si>
    <t>Catherine</t>
  </si>
  <si>
    <t>Catherine</t>
  </si>
  <si>
    <t>Catherine</t>
  </si>
  <si>
    <t>Health  Regen (HR)</t>
  </si>
  <si>
    <t>Energy (EP)</t>
  </si>
  <si>
    <t>Energy Regen (EPR)</t>
  </si>
  <si>
    <t>Weapon Damage (W)</t>
  </si>
  <si>
    <t>Attack Speed (AS)</t>
  </si>
  <si>
    <t>Weapon LifeSteal (WL) (%)</t>
  </si>
  <si>
    <t>Crit (%)</t>
  </si>
  <si>
    <t>Crit Dmg (%)</t>
  </si>
  <si>
    <t>Crystal (C)</t>
  </si>
  <si>
    <t>Catherine</t>
  </si>
  <si>
    <t>Catherine</t>
  </si>
  <si>
    <t>Catherine</t>
  </si>
  <si>
    <t>Catherine</t>
  </si>
  <si>
    <t>Catherine</t>
  </si>
  <si>
    <t>Catherine</t>
  </si>
  <si>
    <t>Adagio</t>
  </si>
  <si>
    <t>Adagio</t>
  </si>
  <si>
    <t>Adagio</t>
  </si>
  <si>
    <t>Adagio</t>
  </si>
  <si>
    <t>Adagio</t>
  </si>
  <si>
    <t>Adagio</t>
  </si>
  <si>
    <t>Adagio</t>
  </si>
  <si>
    <t>Adagio</t>
  </si>
  <si>
    <t>Adagio</t>
  </si>
  <si>
    <t>Adagio</t>
  </si>
  <si>
    <t>Adagio</t>
  </si>
  <si>
    <t>Adagio</t>
  </si>
  <si>
    <t>Glaive</t>
  </si>
  <si>
    <t>Glaive</t>
  </si>
  <si>
    <t>Glaive</t>
  </si>
  <si>
    <t>Glaive</t>
  </si>
  <si>
    <t>Glaive</t>
  </si>
  <si>
    <t>Glaive</t>
  </si>
  <si>
    <t>Glaive</t>
  </si>
  <si>
    <t>Glaive</t>
  </si>
  <si>
    <t>Glaive</t>
  </si>
  <si>
    <t>Glaive</t>
  </si>
  <si>
    <t>Glaive</t>
  </si>
  <si>
    <t>Glaive</t>
  </si>
  <si>
    <t>Joule</t>
  </si>
  <si>
    <t>Joule</t>
  </si>
  <si>
    <t>Joule</t>
  </si>
  <si>
    <t>Joule</t>
  </si>
  <si>
    <t>Joule</t>
  </si>
  <si>
    <t>Joule</t>
  </si>
  <si>
    <t>Crystal Lifesteal (CR) (%)</t>
  </si>
  <si>
    <t>Armor (A)</t>
  </si>
  <si>
    <t>Shield (S)</t>
  </si>
  <si>
    <t>Attack Range (R)</t>
  </si>
  <si>
    <t>Move Speed (M)</t>
  </si>
  <si>
    <t>Joule</t>
  </si>
  <si>
    <t>Active Ability (AA)</t>
  </si>
  <si>
    <t>Your Hero</t>
  </si>
  <si>
    <t>Joule</t>
  </si>
  <si>
    <t>Joule</t>
  </si>
  <si>
    <t>Level</t>
  </si>
  <si>
    <t>Joule</t>
  </si>
  <si>
    <t>Joule</t>
  </si>
  <si>
    <t>Joule</t>
  </si>
  <si>
    <t>Koshka</t>
  </si>
  <si>
    <t>Koshka</t>
  </si>
  <si>
    <t>Items</t>
  </si>
  <si>
    <t>TIER</t>
  </si>
  <si>
    <t>COST</t>
  </si>
  <si>
    <t>H</t>
  </si>
  <si>
    <t>HR</t>
  </si>
  <si>
    <t>EP</t>
  </si>
  <si>
    <t>EPR</t>
  </si>
  <si>
    <t>W</t>
  </si>
  <si>
    <t>AS</t>
  </si>
  <si>
    <t>WL</t>
  </si>
  <si>
    <t>AP</t>
  </si>
  <si>
    <t>SP</t>
  </si>
  <si>
    <t>CRIT</t>
  </si>
  <si>
    <t>CRITD</t>
  </si>
  <si>
    <t>C</t>
  </si>
  <si>
    <t>CR</t>
  </si>
  <si>
    <t>CD</t>
  </si>
  <si>
    <t>A</t>
  </si>
  <si>
    <t>S</t>
  </si>
  <si>
    <t>R</t>
  </si>
  <si>
    <t>M</t>
  </si>
  <si>
    <t>AA</t>
  </si>
  <si>
    <t>Item 1</t>
  </si>
  <si>
    <t>Koshka</t>
  </si>
  <si>
    <t>Koshka</t>
  </si>
  <si>
    <t>Koshka</t>
  </si>
  <si>
    <t>Koshka</t>
  </si>
  <si>
    <t>Koshka</t>
  </si>
  <si>
    <t>Koshka</t>
  </si>
  <si>
    <t>Item 2</t>
  </si>
  <si>
    <t>Koshka</t>
  </si>
  <si>
    <t>Koshka</t>
  </si>
  <si>
    <t>Koshka</t>
  </si>
  <si>
    <t>Adagio</t>
  </si>
  <si>
    <t>Koshka</t>
  </si>
  <si>
    <t>Level</t>
  </si>
  <si>
    <t>Krul</t>
  </si>
  <si>
    <t>Krul</t>
  </si>
  <si>
    <t>Item 3</t>
  </si>
  <si>
    <t>Krul</t>
  </si>
  <si>
    <t>Krul</t>
  </si>
  <si>
    <t>Krul</t>
  </si>
  <si>
    <t>Item 4</t>
  </si>
  <si>
    <t>Krul</t>
  </si>
  <si>
    <t>Krul</t>
  </si>
  <si>
    <t>Krul</t>
  </si>
  <si>
    <t>Krul</t>
  </si>
  <si>
    <t>Item 5</t>
  </si>
  <si>
    <t>Krul</t>
  </si>
  <si>
    <t>Krul</t>
  </si>
  <si>
    <t>Glaive</t>
  </si>
  <si>
    <t>Level</t>
  </si>
  <si>
    <t>Krul</t>
  </si>
  <si>
    <t>Petal</t>
  </si>
  <si>
    <t>Petal</t>
  </si>
  <si>
    <t>Petal</t>
  </si>
  <si>
    <t>Petal</t>
  </si>
  <si>
    <t>Petal</t>
  </si>
  <si>
    <t>Petal</t>
  </si>
  <si>
    <t>Petal</t>
  </si>
  <si>
    <t>Petal</t>
  </si>
  <si>
    <t>Petal</t>
  </si>
  <si>
    <t>Petal</t>
  </si>
  <si>
    <t>Joule</t>
  </si>
  <si>
    <t>Level</t>
  </si>
  <si>
    <t>Petal</t>
  </si>
  <si>
    <t>Petal</t>
  </si>
  <si>
    <t>Ringo</t>
  </si>
  <si>
    <t>Ringo</t>
  </si>
  <si>
    <t>Ringo</t>
  </si>
  <si>
    <t>Ringo</t>
  </si>
  <si>
    <t>Ringo</t>
  </si>
  <si>
    <t>Koshka</t>
  </si>
  <si>
    <t>Level</t>
  </si>
  <si>
    <t>Ringo</t>
  </si>
  <si>
    <t>Ringo</t>
  </si>
  <si>
    <t>Ringo</t>
  </si>
  <si>
    <t>Ringo</t>
  </si>
  <si>
    <t>Ringo</t>
  </si>
  <si>
    <t>Ringo</t>
  </si>
  <si>
    <t>Krul</t>
  </si>
  <si>
    <t>Level</t>
  </si>
  <si>
    <t>Ringo</t>
  </si>
  <si>
    <t>Saw</t>
  </si>
  <si>
    <t>Saw</t>
  </si>
  <si>
    <t>Saw</t>
  </si>
  <si>
    <t>Saw</t>
  </si>
  <si>
    <t>Saw</t>
  </si>
  <si>
    <t>Saw</t>
  </si>
  <si>
    <t>Saw</t>
  </si>
  <si>
    <t>Saw</t>
  </si>
  <si>
    <t>Saw</t>
  </si>
  <si>
    <t>Saw</t>
  </si>
  <si>
    <t>Item 6</t>
  </si>
  <si>
    <t>Petal</t>
  </si>
  <si>
    <t>Level</t>
  </si>
  <si>
    <t>Saw</t>
  </si>
  <si>
    <t>Saw</t>
  </si>
  <si>
    <t>Item 7*</t>
  </si>
  <si>
    <t>TOTAL (ITEM)</t>
  </si>
  <si>
    <t>Ringo</t>
  </si>
  <si>
    <t>Level</t>
  </si>
  <si>
    <t>Total Your Hero</t>
  </si>
  <si>
    <t>Taka</t>
  </si>
  <si>
    <t>Taka</t>
  </si>
  <si>
    <t>Basic (W) Damage</t>
  </si>
  <si>
    <t>Dmg (Dealt)</t>
  </si>
  <si>
    <t>DPS</t>
  </si>
  <si>
    <t>Taka</t>
  </si>
  <si>
    <t>Taka</t>
  </si>
  <si>
    <t>Critical Damage</t>
  </si>
  <si>
    <t>Taka</t>
  </si>
  <si>
    <t>Taka</t>
  </si>
  <si>
    <t>Emy 1</t>
  </si>
  <si>
    <t>Level</t>
  </si>
  <si>
    <t>Taka</t>
  </si>
  <si>
    <t>Taka</t>
  </si>
  <si>
    <t>Saw</t>
  </si>
  <si>
    <t>Level</t>
  </si>
  <si>
    <t>Taka</t>
  </si>
  <si>
    <t>Taka</t>
  </si>
  <si>
    <t>Items</t>
  </si>
  <si>
    <t>TIER</t>
  </si>
  <si>
    <t>COST</t>
  </si>
  <si>
    <t>H</t>
  </si>
  <si>
    <t>HR</t>
  </si>
  <si>
    <t>EP</t>
  </si>
  <si>
    <t>EPR</t>
  </si>
  <si>
    <t>W</t>
  </si>
  <si>
    <t>AS</t>
  </si>
  <si>
    <t>WL</t>
  </si>
  <si>
    <t>AP</t>
  </si>
  <si>
    <t>SP</t>
  </si>
  <si>
    <t>CRIT</t>
  </si>
  <si>
    <t>CRITD</t>
  </si>
  <si>
    <t>C</t>
  </si>
  <si>
    <t>CR</t>
  </si>
  <si>
    <t>CD</t>
  </si>
  <si>
    <t>A</t>
  </si>
  <si>
    <t>S</t>
  </si>
  <si>
    <t>R</t>
  </si>
  <si>
    <t>M</t>
  </si>
  <si>
    <t>AA</t>
  </si>
  <si>
    <t>Item 1</t>
  </si>
  <si>
    <t>Taka</t>
  </si>
  <si>
    <t>Taka</t>
  </si>
  <si>
    <t>Item 2</t>
  </si>
  <si>
    <t>Level</t>
  </si>
  <si>
    <t>Item 3</t>
  </si>
  <si>
    <t>Item 4</t>
  </si>
  <si>
    <t>Taka</t>
  </si>
  <si>
    <t>Level</t>
  </si>
  <si>
    <t>Item 5</t>
  </si>
  <si>
    <t>Item 6</t>
  </si>
  <si>
    <t>Item 7*</t>
  </si>
  <si>
    <t>TOTAL (ITEM)</t>
  </si>
  <si>
    <t>Total Enemy 1</t>
  </si>
  <si>
    <t>Items</t>
  </si>
  <si>
    <t>CATOGORY</t>
  </si>
  <si>
    <t>TIER</t>
  </si>
  <si>
    <t>COST</t>
  </si>
  <si>
    <t>Health (H)</t>
  </si>
  <si>
    <t>Health  Regen (HR)</t>
  </si>
  <si>
    <t>Energy (EP)</t>
  </si>
  <si>
    <t>Energy Regen (EPR)</t>
  </si>
  <si>
    <t>Weapon Damage (W)</t>
  </si>
  <si>
    <t>Attack Speed (AS)</t>
  </si>
  <si>
    <t>Weapon LifeSteal (WL) (%)</t>
  </si>
  <si>
    <t>Crit (%)</t>
  </si>
  <si>
    <t>Crit Dmg (%)</t>
  </si>
  <si>
    <t>Crystal (C)</t>
  </si>
  <si>
    <t>Crystal Lifesteal (CR) (%)</t>
  </si>
  <si>
    <t>Cool Down (CD) (%)</t>
  </si>
  <si>
    <t>Armor (A)</t>
  </si>
  <si>
    <t>Shield (S)</t>
  </si>
  <si>
    <t>Attack Range (R)</t>
  </si>
  <si>
    <t>Move Speed (M)</t>
  </si>
  <si>
    <t>Active Ability</t>
  </si>
  <si>
    <t>N/A</t>
  </si>
  <si>
    <t>N/A</t>
  </si>
  <si>
    <t>N/A</t>
  </si>
  <si>
    <t>N/A</t>
  </si>
  <si>
    <t>N/A</t>
  </si>
  <si>
    <t>N/A</t>
  </si>
  <si>
    <t>N/A</t>
  </si>
  <si>
    <t>N/A</t>
  </si>
  <si>
    <t>N/A</t>
  </si>
  <si>
    <t>N/A</t>
  </si>
  <si>
    <t>N/A</t>
  </si>
  <si>
    <t>N/A</t>
  </si>
  <si>
    <t>N/A</t>
  </si>
  <si>
    <t>N/A</t>
  </si>
  <si>
    <t>N/A</t>
  </si>
  <si>
    <t>N/A</t>
  </si>
  <si>
    <t>N/A</t>
  </si>
  <si>
    <t>N/A</t>
  </si>
  <si>
    <t>N/A</t>
  </si>
  <si>
    <t>N/A</t>
  </si>
  <si>
    <t>N/A</t>
  </si>
  <si>
    <t>N/A</t>
  </si>
  <si>
    <t>N/A</t>
  </si>
  <si>
    <t>Aegis</t>
  </si>
  <si>
    <t>Defense</t>
  </si>
  <si>
    <t>Aftershock</t>
  </si>
  <si>
    <t>Ability</t>
  </si>
  <si>
    <t>Alternating Current</t>
  </si>
  <si>
    <t>Ability</t>
  </si>
  <si>
    <t>Atlas Pauldron</t>
  </si>
  <si>
    <t>Defense</t>
  </si>
  <si>
    <t>Active: Reduces attack speed of nearby enemies by 65% for 5 seconds in a 4-meter range.</t>
  </si>
  <si>
    <t>Barbed Needle</t>
  </si>
  <si>
    <t>Weapon</t>
  </si>
  <si>
    <t>50 health after Kill (100 if Melee)</t>
  </si>
  <si>
    <t>Blazing Salvo</t>
  </si>
  <si>
    <t>Weapon</t>
  </si>
  <si>
    <t>N/A</t>
  </si>
  <si>
    <t>Bonesaw</t>
  </si>
  <si>
    <t>Weapon</t>
  </si>
  <si>
    <t>Book Of Eulogies</t>
  </si>
  <si>
    <t>Weapon</t>
  </si>
  <si>
    <t>Breaking Point</t>
  </si>
  <si>
    <t>Weapon</t>
  </si>
  <si>
    <t>Broken Myth</t>
  </si>
  <si>
    <t>Ability</t>
  </si>
  <si>
    <t>Chronograph</t>
  </si>
  <si>
    <t>Ability</t>
  </si>
  <si>
    <t>Clockwork</t>
  </si>
  <si>
    <t>Ability</t>
  </si>
  <si>
    <t>Coat of Plates</t>
  </si>
  <si>
    <t>Defense</t>
  </si>
  <si>
    <t>Crucible</t>
  </si>
  <si>
    <t>Defense</t>
  </si>
  <si>
    <t>Crystal Bit</t>
  </si>
  <si>
    <t>Ability</t>
  </si>
  <si>
    <t>Dragonheart</t>
  </si>
  <si>
    <t>Defense</t>
  </si>
  <si>
    <t>Eclipse Prism</t>
  </si>
  <si>
    <t>Ability</t>
  </si>
  <si>
    <t>Energy Battery</t>
  </si>
  <si>
    <t>Ability</t>
  </si>
  <si>
    <t>Eve of Harvest</t>
  </si>
  <si>
    <t>Ability</t>
  </si>
  <si>
    <t>Flare Gun</t>
  </si>
  <si>
    <t>Consumable</t>
  </si>
  <si>
    <t>N/A</t>
  </si>
  <si>
    <t>Fountain of Renewal</t>
  </si>
  <si>
    <t>Defense</t>
  </si>
  <si>
    <t>Heal 2 health per % missing health each second for 3 seconds</t>
  </si>
  <si>
    <t>Frostburn</t>
  </si>
  <si>
    <t>Ability</t>
  </si>
  <si>
    <t>Halcyon Potion</t>
  </si>
  <si>
    <t>Consumable</t>
  </si>
  <si>
    <t>N/A</t>
  </si>
  <si>
    <t>Heavy Prism</t>
  </si>
  <si>
    <t>Ability</t>
  </si>
  <si>
    <t>Heavy Steel</t>
  </si>
  <si>
    <t>Weapon</t>
  </si>
  <si>
    <t>Hourglass</t>
  </si>
  <si>
    <t>Ability</t>
  </si>
  <si>
    <t>Ironguard Contract</t>
  </si>
  <si>
    <t>Utility</t>
  </si>
  <si>
    <t>Journey Boots</t>
  </si>
  <si>
    <t>Utility</t>
  </si>
  <si>
    <t>Kinetic Shield</t>
  </si>
  <si>
    <t>Defense</t>
  </si>
  <si>
    <t>Lifespring</t>
  </si>
  <si>
    <t>Defense</t>
  </si>
  <si>
    <t>Light Armor</t>
  </si>
  <si>
    <t>Defense</t>
  </si>
  <si>
    <t>Light Shield</t>
  </si>
  <si>
    <t>Defense</t>
  </si>
  <si>
    <t>Lucky Strike</t>
  </si>
  <si>
    <t>Weapon</t>
  </si>
  <si>
    <t>Metal Jacket</t>
  </si>
  <si>
    <t>Defense</t>
  </si>
  <si>
    <t>Minion Candy</t>
  </si>
  <si>
    <t>Consumable</t>
  </si>
  <si>
    <t>N/A</t>
  </si>
  <si>
    <t>Oakheart</t>
  </si>
  <si>
    <t>Defense</t>
  </si>
  <si>
    <t>Piercing Shard</t>
  </si>
  <si>
    <t>Ability</t>
  </si>
  <si>
    <t>Piercing Spear</t>
  </si>
  <si>
    <t>Weapon</t>
  </si>
  <si>
    <t>Reflex Block</t>
  </si>
  <si>
    <t>Defense</t>
  </si>
  <si>
    <t>Scout Trap</t>
  </si>
  <si>
    <t>Consumable</t>
  </si>
  <si>
    <t>N/A</t>
  </si>
  <si>
    <t>Serpent Mask</t>
  </si>
  <si>
    <t>Weapon</t>
  </si>
  <si>
    <t>Shatterglass</t>
  </si>
  <si>
    <t>Ability</t>
  </si>
  <si>
    <t>Shiversteel</t>
  </si>
  <si>
    <t>Utility</t>
  </si>
  <si>
    <t>Six Sins</t>
  </si>
  <si>
    <t>Weapon</t>
  </si>
  <si>
    <t>Sorrowblade</t>
  </si>
  <si>
    <t>Weapon</t>
  </si>
  <si>
    <t>Sprint Boots</t>
  </si>
  <si>
    <t>Utility</t>
  </si>
  <si>
    <t>Activate: Sprint for 1.5 seconds (150s cooldown)</t>
  </si>
  <si>
    <t>Stormguard Banner</t>
  </si>
  <si>
    <t>Utility</t>
  </si>
  <si>
    <t>Swift Shooter</t>
  </si>
  <si>
    <t>Weapon</t>
  </si>
  <si>
    <t>Tension Bow</t>
  </si>
  <si>
    <t>Weapon</t>
  </si>
  <si>
    <t>Passive: Every 6 seconds, your next basic attack will deal 180 bonus damage.</t>
  </si>
  <si>
    <t>Tornado Trigger</t>
  </si>
  <si>
    <t>Weapon</t>
  </si>
  <si>
    <t>Travel Boots</t>
  </si>
  <si>
    <t>Utility</t>
  </si>
  <si>
    <t>Tyrant's Monocle</t>
  </si>
  <si>
    <t>Weapon</t>
  </si>
  <si>
    <t>Void Battery</t>
  </si>
  <si>
    <t>Ability</t>
  </si>
  <si>
    <t>Warhorn</t>
  </si>
  <si>
    <t>Utility</t>
  </si>
  <si>
    <t>Weapon Blade</t>
  </si>
  <si>
    <t>Weapon</t>
  </si>
  <si>
    <t>Crystal Infusion</t>
  </si>
  <si>
    <t>Consumable</t>
  </si>
  <si>
    <t>N/A</t>
  </si>
  <si>
    <t>Weapon Infusion</t>
  </si>
  <si>
    <t>Weapon</t>
  </si>
  <si>
    <t>N/A</t>
  </si>
  <si>
    <t>XXXX</t>
  </si>
  <si>
    <t>None</t>
  </si>
  <si>
    <t>Bonus Armor</t>
  </si>
  <si>
    <t>Armor Pierce (AP)</t>
  </si>
  <si>
    <t>Shield Pierce (SP)</t>
  </si>
  <si>
    <t>CATEGORY</t>
  </si>
  <si>
    <t>Afterburn</t>
  </si>
  <si>
    <t>Twisted Stroke</t>
  </si>
  <si>
    <t>Critical Chance</t>
  </si>
  <si>
    <t>Bonus Damage</t>
  </si>
  <si>
    <t>Bloodsong</t>
  </si>
  <si>
    <t>Damage Per Stack</t>
  </si>
  <si>
    <t>MAX STACK</t>
  </si>
  <si>
    <t>Life Steal Per Stack</t>
  </si>
  <si>
    <t>Rocket Leap</t>
  </si>
  <si>
    <t>?</t>
  </si>
  <si>
    <t>Thunder Strike</t>
  </si>
  <si>
    <t xml:space="preserve"> Damage</t>
  </si>
  <si>
    <t>Energy per Stack</t>
  </si>
  <si>
    <t>Big Red Button</t>
  </si>
  <si>
    <t>Pouncy Fun</t>
  </si>
  <si>
    <t>Twirly Death</t>
  </si>
  <si>
    <t>Attack Boost</t>
  </si>
  <si>
    <t>Dead Man's Rush</t>
  </si>
  <si>
    <t>Barrier:</t>
  </si>
  <si>
    <t>Spectral Smite</t>
  </si>
  <si>
    <t>Heal</t>
  </si>
  <si>
    <t>Heal Per Stack</t>
  </si>
  <si>
    <t>LifeSteal Per Stack</t>
  </si>
  <si>
    <t>Weakness per Stack</t>
  </si>
  <si>
    <t>From Hell's Heart</t>
  </si>
  <si>
    <t>Bramblethorn Seed</t>
  </si>
  <si>
    <t>Healing Per Stack</t>
  </si>
  <si>
    <t>Yay, Pets!</t>
  </si>
  <si>
    <t>Pet Heal</t>
  </si>
  <si>
    <t>Pet Level</t>
  </si>
  <si>
    <t>Spontaneous Combustion</t>
  </si>
  <si>
    <t>Achilles Shot</t>
  </si>
  <si>
    <t>Slow Amount</t>
  </si>
  <si>
    <t>Twirling Silver</t>
  </si>
  <si>
    <t>Attack Speed</t>
  </si>
  <si>
    <t>Bonus Move Speed</t>
  </si>
  <si>
    <t>Crystal Damage/Shot</t>
  </si>
  <si>
    <t>Burn Damage</t>
  </si>
  <si>
    <t>Hellfire Brew</t>
  </si>
  <si>
    <t>Roadie Run</t>
  </si>
  <si>
    <t>Speed Boost</t>
  </si>
  <si>
    <t>Bonus Damge Missing Health</t>
  </si>
  <si>
    <t>Suppressing Fire</t>
  </si>
  <si>
    <t>Mad Cannon</t>
  </si>
  <si>
    <t>Shots</t>
  </si>
  <si>
    <t>Crystal Damage</t>
  </si>
  <si>
    <t>Spitfire</t>
  </si>
  <si>
    <t>Burn Duration</t>
  </si>
  <si>
    <t>Goop</t>
  </si>
  <si>
    <t>Damage/Second</t>
  </si>
  <si>
    <t xml:space="preserve">Duration </t>
  </si>
  <si>
    <t>Overdrive</t>
  </si>
  <si>
    <t>Dragon Breath</t>
  </si>
  <si>
    <t>Kaiten</t>
  </si>
  <si>
    <t>Heals (% of MAX Health)</t>
  </si>
  <si>
    <t>Kaku</t>
  </si>
  <si>
    <t>X-Retsu</t>
  </si>
  <si>
    <t>Vanguard</t>
  </si>
  <si>
    <t>Barrier</t>
  </si>
  <si>
    <t>% MAX Health</t>
  </si>
  <si>
    <t>Gauntlet</t>
  </si>
  <si>
    <t>Blood for Blood</t>
  </si>
  <si>
    <t>Shield Pierce</t>
  </si>
  <si>
    <t>Damage/sec</t>
  </si>
  <si>
    <t>Damage/Sec</t>
  </si>
  <si>
    <t>Yummy Catnip Frenzy</t>
  </si>
  <si>
    <t>Hero</t>
  </si>
  <si>
    <t>BASIC DAMAGE</t>
  </si>
  <si>
    <t>Crystal (C) Damage</t>
  </si>
  <si>
    <t>Dmg Taken</t>
  </si>
  <si>
    <t>Passive Ability</t>
  </si>
  <si>
    <t>Weapon (W) Damage</t>
  </si>
  <si>
    <t>Total</t>
  </si>
  <si>
    <t>Avg Damage (w/Crit)</t>
  </si>
  <si>
    <t>Life Steal</t>
  </si>
  <si>
    <t>Crystal Life Steal</t>
  </si>
  <si>
    <t>Cool Down (CD)</t>
  </si>
  <si>
    <t>Cool Down Acceleration (CD) (%)</t>
  </si>
  <si>
    <t>Dmg (Taken)</t>
  </si>
  <si>
    <t>Total Damage</t>
  </si>
  <si>
    <t>Slow Down (%)</t>
  </si>
  <si>
    <t>Basic Atk</t>
  </si>
  <si>
    <t>Armor</t>
  </si>
  <si>
    <t>Shield</t>
  </si>
  <si>
    <t>HP</t>
  </si>
  <si>
    <t>Gold</t>
  </si>
  <si>
    <t>Healing-creeps</t>
  </si>
  <si>
    <t>32min, 80max</t>
  </si>
  <si>
    <t>Pair-of-creeps by mine</t>
  </si>
  <si>
    <t>41min, 102max</t>
  </si>
  <si>
    <t>Big creep by shop</t>
  </si>
  <si>
    <t>Little creep by shop</t>
  </si>
  <si>
    <t>160+10 per lvl</t>
  </si>
  <si>
    <t>18min, 47max</t>
  </si>
  <si>
    <t>Monster</t>
  </si>
  <si>
    <t>116+18 per lvl</t>
  </si>
  <si>
    <t>46+6 per lvl</t>
  </si>
  <si>
    <t>33+4 per lvl</t>
  </si>
  <si>
    <t>970+100 per lvl</t>
  </si>
  <si>
    <t>80+30 per min, 200max</t>
  </si>
  <si>
    <t>Gold Mine</t>
  </si>
  <si>
    <t>114+12 per lvl</t>
  </si>
  <si>
    <t>110+2 per lvl</t>
  </si>
  <si>
    <t>100+8 per lvl</t>
  </si>
  <si>
    <t>1800+200 per lvl</t>
  </si>
  <si>
    <t>up to 300</t>
  </si>
  <si>
    <t>The Kraken</t>
  </si>
  <si>
    <t>? (Gold Collected)/2 ?</t>
  </si>
  <si>
    <t>Minion Mine</t>
  </si>
  <si>
    <t xml:space="preserve">FILL IN YELLOW CELLS
</t>
  </si>
  <si>
    <t>Special Items</t>
  </si>
  <si>
    <t>Coming Soon</t>
  </si>
  <si>
    <t>Celeste</t>
  </si>
  <si>
    <t>(+)0.5 move speed; +1.0 additional speed outside of combat.</t>
  </si>
  <si>
    <t>Weapon Damage</t>
  </si>
  <si>
    <t>Every other basic attack deals 0 + 115% of your crystal power as bonus damage.</t>
  </si>
  <si>
    <t>Gain 5% crit chance &amp; crit damage each second. If not, you lose a stack each second. 20 stacks max.</t>
  </si>
  <si>
    <t>Versus Enemy HP</t>
  </si>
  <si>
    <t>Stack</t>
  </si>
  <si>
    <t>Enemy Armor</t>
  </si>
  <si>
    <t>Lvl</t>
  </si>
  <si>
    <t>271 weapon+70 true</t>
  </si>
  <si>
    <t>Heliogenesis</t>
  </si>
  <si>
    <t>Nova Damage</t>
  </si>
  <si>
    <t>Core Collapse</t>
  </si>
  <si>
    <t>Solar Storm</t>
  </si>
  <si>
    <t>Trailing Star Dmg</t>
  </si>
  <si>
    <t>Skaarf</t>
  </si>
  <si>
    <r>
      <t>S</t>
    </r>
    <r>
      <rPr>
        <sz val="10"/>
        <rFont val="Arial"/>
      </rPr>
      <t>k</t>
    </r>
    <r>
      <rPr>
        <sz val="10"/>
        <rFont val="Arial"/>
      </rPr>
      <t>aarf</t>
    </r>
  </si>
  <si>
    <t>Vox</t>
  </si>
  <si>
    <t>level</t>
  </si>
  <si>
    <t>Health</t>
  </si>
  <si>
    <t>Comments</t>
  </si>
  <si>
    <t xml:space="preserve">Armor Pierce </t>
  </si>
  <si>
    <t>K</t>
  </si>
  <si>
    <t>Sonic Zoom</t>
  </si>
  <si>
    <t>Resonance Damage Bonus</t>
  </si>
  <si>
    <t>Slow at Center</t>
  </si>
  <si>
    <t>Slow At Edge</t>
  </si>
  <si>
    <t>Pulse</t>
  </si>
  <si>
    <t>Wait for It…</t>
  </si>
  <si>
    <t>Shockwave Damage</t>
  </si>
  <si>
    <t>Silance Duration</t>
  </si>
  <si>
    <t>Bonus Pierce</t>
  </si>
  <si>
    <t>Flare Guns reveal a 6-meter radius area for 12 seconds.</t>
  </si>
  <si>
    <t>Lasts 2.5 minutes.</t>
  </si>
  <si>
    <t>Passive: Reflex Block</t>
  </si>
  <si>
    <t>Missing Health</t>
  </si>
  <si>
    <t>Block</t>
  </si>
  <si>
    <t>Missing Heal</t>
  </si>
  <si>
    <t>Heal Per (s)</t>
  </si>
  <si>
    <t>Damage From Scout Trap</t>
  </si>
  <si>
    <t xml:space="preserve">41.978x + 142.89
</t>
  </si>
  <si>
    <t>Perk</t>
  </si>
  <si>
    <t>Koshka gains 0.5 move speed for each enemy she hits with her abilities. Lasts 5 seconds. Max 4 stacks.</t>
  </si>
  <si>
    <t>Krul is empowered by the shadows after standing still in brush for 1.5 seconds. Once empowered, Krul briefly gains 2 move speed and his next basic attack will slow the target by 40% for 3 seconds.</t>
  </si>
  <si>
    <t>Ringo's next basic attack after killing anything will be a critical strike.</t>
  </si>
  <si>
    <t>Ardan heals for 1%of his missing health every time he takes damage. The healing can never exceed 75% of the damage taken. Instead of energy, Ardan uses a yellow meter called Vengeance. Vengeance builds over time and can also be gained with basic attacks, critical strikes and abilities. Because Ardan has no energy, any bonus energy (5%) and energy (50%) regeneration are converted to crystal power.</t>
  </si>
  <si>
    <t>Celeste's basic attacks have a spell companent, dealing 65-115 (level 1-12) crystal damage with a 50% crystal ratio. Celeste's basic attacks also reveal enemy heroes for 1.5 seconds - even after the target leaves vision range.</t>
  </si>
  <si>
    <t>Glaive's critical strikes cleave in a 4 meter cone in front of him.</t>
  </si>
  <si>
    <t>Herois Perk</t>
  </si>
  <si>
    <t>Total With Crit</t>
  </si>
  <si>
    <t>After using an ability, your next basic attack deals 15 slice damage with +50% lifesteal. Slice damage capped at 400 vs. non-heroes. 1.5s cooldown.</t>
  </si>
  <si>
    <t>When a nearby ally kills a minion or monster, you earn 30% of the bounty as bonus gold (50% for jungle monsters). If it was a jungle monster and it has attacked you, you recover 80 health (160 for jungle bosses) and your ally also gets a 25% bonus.</t>
  </si>
  <si>
    <t>Activate: Sprint for 1.5 seconds (50s cooldown).</t>
  </si>
  <si>
    <t>Activate: For the next 6 seconds, your basic attacks will slow the target by 40%. Slow lasts 2.8 if you are melee and, 0.4 if you are ranged. (20s cooldown)</t>
  </si>
  <si>
    <t>Passive: Ironguard.
Passive: Basic attacks deal +50 damage per second to non-heroes as true dama</t>
  </si>
  <si>
    <t>Activate: Sprint for 1.5 seconds (90s cooldown)</t>
  </si>
  <si>
    <t>Passive: +0.45 move speed; +1.0 additional speed outside of combat.</t>
  </si>
  <si>
    <t>Grant +2.75 move speed to all nearby teammates. Lasts 1.0s for each hero affected. (40s cooldown)</t>
  </si>
  <si>
    <t>Minion's Foot</t>
  </si>
  <si>
    <t>Contraption</t>
  </si>
  <si>
    <t>After buying this item, your very first attack on an enemy hero will crit</t>
  </si>
  <si>
    <t>Fortress</t>
  </si>
  <si>
    <t>Max</t>
  </si>
  <si>
    <t>Min</t>
  </si>
  <si>
    <t>EXTRA</t>
  </si>
  <si>
    <t>Rona</t>
  </si>
  <si>
    <t>40 health after Kill (85 if Melee)</t>
  </si>
  <si>
    <t>30 Health after Kill (60 if Melee)</t>
  </si>
  <si>
    <t>Rona attacks 50% faster than most heroes, but she deals only 80% damage with each attack. Additionally, Rona's abilities use Bloodrage instead of energy. This caps at 100 and decays when Rona leaves combat. Energy and energy regeneration from items is converted to in-combat bloodrage generation.</t>
  </si>
  <si>
    <t>Total Dmg (w/Crit)</t>
  </si>
  <si>
    <t>Total Dmg</t>
  </si>
  <si>
    <t>Bonus Dmg</t>
  </si>
  <si>
    <t>Your basic attacks shred 6% of the target's armor for 6 seconds. Capped at 48% shredded (8 stacks).</t>
  </si>
  <si>
    <t>Activate: Block up to 25% of missing health for 1 seconds. While the barrier is up, all debuffs are blocked.</t>
  </si>
  <si>
    <t>When Fortress is near an allied hero, he will move faster after 1 second. He will maintain this move-speed bonus so long as he’s alongside any allied hero.</t>
  </si>
  <si>
    <t>Amp</t>
  </si>
  <si>
    <t>.</t>
  </si>
  <si>
    <t>(CatNip) Attack Boost</t>
  </si>
  <si>
    <t>Truth of the Tooth</t>
  </si>
  <si>
    <t>Law of the Claw</t>
  </si>
  <si>
    <t>Bleeding</t>
  </si>
  <si>
    <t>Burst Damage (% of Max Health)</t>
  </si>
  <si>
    <t>Attack of the Pack</t>
  </si>
  <si>
    <t>(Bonus) Crystal Ratio</t>
  </si>
  <si>
    <t>Mortal Wound</t>
  </si>
  <si>
    <t>Bonus Health</t>
  </si>
  <si>
    <t xml:space="preserve">Wound </t>
  </si>
  <si>
    <t>Into the Fray</t>
  </si>
  <si>
    <t>Foesplitter</t>
  </si>
  <si>
    <t>Red Mist</t>
  </si>
  <si>
    <t>Skye</t>
  </si>
  <si>
    <t>ABILITY DAMAGE COMING SOON</t>
  </si>
  <si>
    <t xml:space="preserve">THIS PART IS NOT DONE. MORE WORK IS NEEDED. </t>
  </si>
  <si>
    <t>Created by DragonBorne</t>
  </si>
  <si>
    <t>Damaging enemies with your abilities will also slow them by 10% with an additional 1% for every 10 Crystal Power (35%) for 1.5 seconds, target can't be affected by Frostburn again for 1.0 seconds thereafter.</t>
  </si>
  <si>
    <t>Amplify all crystal damage by 6% for each second you are in combat with enemy heroes. After 5 seconds, lose a stack each second. Max 6 stacks.</t>
  </si>
  <si>
    <t>Phinn</t>
  </si>
  <si>
    <t>Petal controls three ‘munion’ pets. A few moments after Petal plants a seed, it will automatically sprout a munion, up to a maximum of 3 pets. In addition, basic attacks mark enemy heroes with sunlight. If a munion bites a marked target, the sunlight is consumed and Petal gains 10-40% attack speed (level 1-12) for 1.5 seconds. Pets have 150 (+95 per level, +40% of crystal) health and 7-47 + 50% Crystal ratio damage.</t>
  </si>
  <si>
    <t>Vox's basic attacks also deal 34-68 (level 1-12) +35% of crystal power as bonus damage. When attacking enemies with Resonance, this damage will bounce to two nearby enemies and refresh Resonance on that target. Range 4.5. Resonance bolts do not emit toward targets that are Reflex Blocking.</t>
  </si>
  <si>
    <t>Phinn cannot be stopped. All stuns and movement-impairing effects are instead reduced to moderate slows. He even shrugs off most damage through passively gaining additional armor, shield and max health from items and effects.</t>
  </si>
  <si>
    <t>Stormguard Banner (+30% vs Jungle Bosses and Kraken)</t>
  </si>
  <si>
    <t>Turrets</t>
  </si>
  <si>
    <t>A&amp;S @2:00</t>
  </si>
  <si>
    <t>1st Turret</t>
  </si>
  <si>
    <t>2nd Turret</t>
  </si>
  <si>
    <t>3rd Turret</t>
  </si>
  <si>
    <t>4th &amp; 5th Turret</t>
  </si>
  <si>
    <t>A&amp;S @16:00</t>
  </si>
  <si>
    <t>A&amp;S @12:00</t>
  </si>
  <si>
    <t>A&amp;S @20:00</t>
  </si>
  <si>
    <t>A&amp;S @24:00</t>
  </si>
  <si>
    <t>inc/min</t>
  </si>
  <si>
    <t>Kraken</t>
  </si>
  <si>
    <t xml:space="preserve">Armor </t>
  </si>
  <si>
    <t>Stat</t>
  </si>
  <si>
    <t>Skye locks onto and reveals the target she most recently basic attached. Basic attacks and Forward Barrage on that locked target grant her up to 2 move speed for 1.2 seconds. This speed bonus is dramatically reduced while moving backward. Target lock is lost if the target moves more then 8 meters away from skye or is she doesn't attack her target for 3 seconds</t>
  </si>
  <si>
    <t>Whenever enemies burning with Arcane Fire take damage from any source, Adagio regenerates 35% of that damage as energy.</t>
  </si>
  <si>
    <t>Catherine gains 1 armor &amp; shield every time she stuns or silences an enemy hero with her abilities.</t>
  </si>
  <si>
    <t xml:space="preserve">Joule has bonus armor protecting her from basic attacks that hit her on the front. Bonus armor starts at 55 at level 1 and ranks up to 150 at level 12. </t>
  </si>
  <si>
    <t>Each basic attack increases SAW's attack speed by 25% &amp; and armor &amp; shield by 1, but decreases his move speed 0.12 (up to 12 Spin Up stacks).</t>
  </si>
  <si>
    <t>Skaarf’s fire-based abilities light the target ablaze, burning enemies ofor 1.5% of their max health for 3.5 seconds. Skaarf’s basic attacks and fire abilities will refresh the burn duration by 2 seconds and increases the damage another 1.5%, up to 6% per sec. Damage-per-stack increases by 1% for every 100 crystal power. Deals reduced damage to Kraken and structures.</t>
  </si>
  <si>
    <t>Every 5 seconds, Taka's next basic attack is replaced with a mortal strike. Mortal strikes deal critical damage and grants Taka a burst of move speed. Whenever Taka uses Mortal Strike or an ability, he gains a stack of Ki, which speeds up his mortal Strike timer by 0.9 secs and grants 25% cooldown acceleration. (5 Ki Stacks max)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</si>
</sst>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1" x14ac:knownFonts="1">
    <font>
      <sz val="10"/>
      <name val="Arial"/>
    </font>
    <font>
      <b/>
      <sz val="10"/>
      <name val="Arial"/>
    </font>
    <font>
      <sz val="8"/>
      <name val="Verdana"/>
    </font>
    <font>
      <sz val="8"/>
      <color indexed="12"/>
      <name val="Verdana"/>
    </font>
    <font>
      <sz val="8"/>
      <color indexed="14"/>
      <name val="Verdana"/>
    </font>
    <font>
      <sz val="8"/>
      <color indexed="48"/>
      <name val="Verdana"/>
    </font>
    <font>
      <sz val="8"/>
      <color indexed="52"/>
      <name val="Verdana"/>
    </font>
    <font>
      <sz val="7"/>
      <color indexed="52"/>
      <name val="Verdana"/>
    </font>
    <font>
      <sz val="8"/>
      <color indexed="57"/>
      <name val="Verdana"/>
    </font>
    <font>
      <sz val="8"/>
      <name val="Lucida Sans Unicode"/>
    </font>
    <font>
      <sz val="9"/>
      <name val="Verdana"/>
    </font>
    <font>
      <sz val="7"/>
      <color indexed="17"/>
      <name val="Verdana"/>
    </font>
    <font>
      <sz val="7"/>
      <color indexed="12"/>
      <name val="Verdana"/>
    </font>
    <font>
      <sz val="7"/>
      <color indexed="10"/>
      <name val="Verdana"/>
    </font>
    <font>
      <sz val="7"/>
      <color indexed="48"/>
      <name val="Verdana"/>
    </font>
    <font>
      <sz val="7"/>
      <color indexed="20"/>
      <name val="Verdana"/>
    </font>
    <font>
      <sz val="7"/>
      <name val="Verdana"/>
    </font>
    <font>
      <b/>
      <sz val="12"/>
      <name val="Arial"/>
    </font>
    <font>
      <sz val="9"/>
      <name val="Arial"/>
    </font>
    <font>
      <b/>
      <sz val="9"/>
      <name val="Arial"/>
    </font>
    <font>
      <b/>
      <sz val="8"/>
      <color indexed="52"/>
      <name val="Verdana"/>
    </font>
    <font>
      <b/>
      <sz val="8"/>
      <color indexed="57"/>
      <name val="Verdana"/>
    </font>
    <font>
      <sz val="8"/>
      <name val="Arial"/>
    </font>
    <font>
      <sz val="10"/>
      <name val="Arial"/>
    </font>
    <font>
      <sz val="10"/>
      <name val="Arial"/>
    </font>
    <font>
      <sz val="7"/>
      <name val="Arial"/>
    </font>
    <font>
      <b/>
      <sz val="14"/>
      <color indexed="18"/>
      <name val="Arial Rounded MT Bold"/>
      <family val="2"/>
    </font>
    <font>
      <b/>
      <sz val="14"/>
      <color indexed="10"/>
      <name val="Arial Rounded MT Bold"/>
      <family val="2"/>
    </font>
    <font>
      <b/>
      <sz val="10"/>
      <name val="Arial"/>
    </font>
    <font>
      <b/>
      <sz val="12"/>
      <name val="Arial"/>
    </font>
    <font>
      <sz val="12"/>
      <name val="Arial"/>
      <family val="2"/>
    </font>
    <font>
      <sz val="9"/>
      <name val="Verdana"/>
    </font>
    <font>
      <b/>
      <sz val="20"/>
      <name val="Arial"/>
      <family val="2"/>
    </font>
    <font>
      <u/>
      <sz val="10"/>
      <name val="Arial"/>
    </font>
    <font>
      <b/>
      <sz val="10"/>
      <color indexed="9"/>
      <name val="Arial"/>
      <family val="2"/>
    </font>
    <font>
      <b/>
      <sz val="12"/>
      <color indexed="9"/>
      <name val="Arial"/>
      <family val="2"/>
    </font>
    <font>
      <sz val="12"/>
      <color indexed="9"/>
      <name val="Arial"/>
      <family val="2"/>
    </font>
    <font>
      <u/>
      <sz val="10"/>
      <color theme="10"/>
      <name val="Arial"/>
    </font>
    <font>
      <u/>
      <sz val="10"/>
      <color theme="11"/>
      <name val="Arial"/>
    </font>
    <font>
      <sz val="8"/>
      <color theme="1"/>
      <name val="Verdana"/>
    </font>
    <font>
      <sz val="10"/>
      <color theme="1"/>
      <name val="Arial"/>
    </font>
    <font>
      <b/>
      <sz val="10"/>
      <color theme="1" tint="0.499984740745262"/>
      <name val="Arial"/>
      <family val="2"/>
    </font>
    <font>
      <b/>
      <sz val="20"/>
      <color theme="0"/>
      <name val="Arial"/>
      <family val="2"/>
    </font>
    <font>
      <b/>
      <sz val="24"/>
      <color rgb="FF0432FF"/>
      <name val="Arial"/>
      <family val="2"/>
    </font>
    <font>
      <sz val="28"/>
      <color rgb="FFFF0000"/>
      <name val="Desdemona"/>
    </font>
    <font>
      <sz val="8"/>
      <color rgb="FF0000D4"/>
      <name val="Verdana"/>
    </font>
    <font>
      <sz val="8"/>
      <color rgb="FFF20884"/>
      <name val="Verdana"/>
    </font>
    <font>
      <sz val="8"/>
      <color rgb="FF3366FF"/>
      <name val="Verdana"/>
    </font>
    <font>
      <sz val="8"/>
      <color rgb="FFFF9900"/>
      <name val="Verdana"/>
    </font>
    <font>
      <sz val="7"/>
      <color rgb="FFFF9900"/>
      <name val="Verdana"/>
    </font>
    <font>
      <sz val="8"/>
      <color rgb="FF339966"/>
      <name val="Verdana"/>
    </font>
  </fonts>
  <fills count="27">
    <fill>
      <patternFill patternType="none"/>
    </fill>
    <fill>
      <patternFill patternType="gray125"/>
    </fill>
    <fill>
      <patternFill patternType="solid">
        <fgColor indexed="9"/>
        <bgColor indexed="9"/>
      </patternFill>
    </fill>
    <fill>
      <patternFill patternType="solid">
        <fgColor indexed="9"/>
        <bgColor indexed="64"/>
      </patternFill>
    </fill>
    <fill>
      <patternFill patternType="solid">
        <fgColor indexed="41"/>
        <bgColor indexed="9"/>
      </patternFill>
    </fill>
    <fill>
      <patternFill patternType="solid">
        <fgColor indexed="41"/>
        <bgColor indexed="64"/>
      </patternFill>
    </fill>
    <fill>
      <patternFill patternType="solid">
        <fgColor indexed="23"/>
        <bgColor indexed="23"/>
      </patternFill>
    </fill>
    <fill>
      <patternFill patternType="solid">
        <fgColor theme="0"/>
        <bgColor indexed="64"/>
      </patternFill>
    </fill>
    <fill>
      <patternFill patternType="solid">
        <fgColor theme="0"/>
        <bgColor indexed="9"/>
      </patternFill>
    </fill>
    <fill>
      <patternFill patternType="solid">
        <fgColor rgb="FFFFFFFF"/>
        <bgColor rgb="FFFFFFFF"/>
      </patternFill>
    </fill>
    <fill>
      <patternFill patternType="solid">
        <fgColor theme="1" tint="0.34998626667073579"/>
        <bgColor indexed="64"/>
      </patternFill>
    </fill>
    <fill>
      <patternFill patternType="solid">
        <fgColor theme="1" tint="0.34998626667073579"/>
        <bgColor indexed="9"/>
      </patternFill>
    </fill>
    <fill>
      <patternFill patternType="solid">
        <fgColor rgb="FFFFFD78"/>
        <bgColor indexed="43"/>
      </patternFill>
    </fill>
    <fill>
      <patternFill patternType="solid">
        <fgColor rgb="FFFFFD78"/>
        <bgColor indexed="64"/>
      </patternFill>
    </fill>
    <fill>
      <patternFill patternType="solid">
        <fgColor theme="0" tint="-0.34998626667073579"/>
        <bgColor indexed="9"/>
      </patternFill>
    </fill>
    <fill>
      <patternFill patternType="solid">
        <fgColor theme="5" tint="0.39997558519241921"/>
        <bgColor indexed="9"/>
      </patternFill>
    </fill>
    <fill>
      <patternFill patternType="solid">
        <fgColor theme="5" tint="0.39997558519241921"/>
        <bgColor indexed="64"/>
      </patternFill>
    </fill>
    <fill>
      <patternFill patternType="solid">
        <fgColor theme="8" tint="0.59999389629810485"/>
        <bgColor indexed="9"/>
      </patternFill>
    </fill>
    <fill>
      <patternFill patternType="solid">
        <fgColor theme="8" tint="0.59999389629810485"/>
        <bgColor indexed="64"/>
      </patternFill>
    </fill>
    <fill>
      <patternFill patternType="solid">
        <fgColor theme="7" tint="0.39997558519241921"/>
        <bgColor indexed="64"/>
      </patternFill>
    </fill>
    <fill>
      <patternFill patternType="solid">
        <fgColor theme="0" tint="-0.249977111117893"/>
        <bgColor indexed="9"/>
      </patternFill>
    </fill>
    <fill>
      <patternFill patternType="solid">
        <fgColor theme="0" tint="-0.14999847407452621"/>
        <bgColor indexed="9"/>
      </patternFill>
    </fill>
    <fill>
      <patternFill patternType="solid">
        <fgColor theme="0" tint="-0.249977111117893"/>
        <bgColor indexed="64"/>
      </patternFill>
    </fill>
    <fill>
      <patternFill patternType="solid">
        <fgColor theme="7" tint="0.39997558519241921"/>
        <bgColor indexed="9"/>
      </patternFill>
    </fill>
    <fill>
      <patternFill patternType="solid">
        <fgColor theme="1" tint="0.34998626667073579"/>
        <bgColor rgb="FF000000"/>
      </patternFill>
    </fill>
    <fill>
      <patternFill patternType="solid">
        <fgColor rgb="FF808080"/>
        <bgColor rgb="FFFFFFFF"/>
      </patternFill>
    </fill>
    <fill>
      <patternFill patternType="solid">
        <fgColor theme="4" tint="0.39997558519241921"/>
        <bgColor indexed="64"/>
      </patternFill>
    </fill>
  </fills>
  <borders count="122">
    <border>
      <left/>
      <right/>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top/>
      <bottom style="thin">
        <color indexed="8"/>
      </bottom>
      <diagonal/>
    </border>
    <border>
      <left style="thin">
        <color indexed="8"/>
      </left>
      <right style="medium">
        <color indexed="8"/>
      </right>
      <top style="medium">
        <color indexed="8"/>
      </top>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style="thin">
        <color auto="1"/>
      </right>
      <top style="thin">
        <color auto="1"/>
      </top>
      <bottom style="thin">
        <color auto="1"/>
      </bottom>
      <diagonal/>
    </border>
    <border>
      <left style="thin">
        <color indexed="8"/>
      </left>
      <right style="medium">
        <color indexed="8"/>
      </right>
      <top style="thin">
        <color indexed="8"/>
      </top>
      <bottom/>
      <diagonal/>
    </border>
    <border>
      <left style="thin">
        <color indexed="8"/>
      </left>
      <right style="thin">
        <color indexed="8"/>
      </right>
      <top style="medium">
        <color auto="1"/>
      </top>
      <bottom style="thin">
        <color indexed="8"/>
      </bottom>
      <diagonal/>
    </border>
    <border>
      <left style="thin">
        <color indexed="8"/>
      </left>
      <right style="medium">
        <color auto="1"/>
      </right>
      <top style="medium">
        <color auto="1"/>
      </top>
      <bottom style="thin">
        <color indexed="8"/>
      </bottom>
      <diagonal/>
    </border>
    <border>
      <left style="thin">
        <color indexed="8"/>
      </left>
      <right style="medium">
        <color auto="1"/>
      </right>
      <top style="thin">
        <color indexed="8"/>
      </top>
      <bottom style="thin">
        <color indexed="8"/>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right style="medium">
        <color auto="1"/>
      </right>
      <top style="thin">
        <color indexed="8"/>
      </top>
      <bottom style="thin">
        <color indexed="8"/>
      </bottom>
      <diagonal/>
    </border>
    <border>
      <left/>
      <right style="medium">
        <color auto="1"/>
      </right>
      <top style="thin">
        <color indexed="8"/>
      </top>
      <bottom style="medium">
        <color indexed="8"/>
      </bottom>
      <diagonal/>
    </border>
    <border>
      <left/>
      <right style="medium">
        <color indexed="8"/>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medium">
        <color indexed="8"/>
      </top>
      <bottom style="thin">
        <color indexed="8"/>
      </bottom>
      <diagonal/>
    </border>
    <border>
      <left/>
      <right style="medium">
        <color auto="1"/>
      </right>
      <top style="medium">
        <color indexed="8"/>
      </top>
      <bottom/>
      <diagonal/>
    </border>
    <border>
      <left/>
      <right style="medium">
        <color auto="1"/>
      </right>
      <top style="thin">
        <color indexed="8"/>
      </top>
      <bottom/>
      <diagonal/>
    </border>
    <border>
      <left/>
      <right style="medium">
        <color auto="1"/>
      </right>
      <top/>
      <bottom style="thin">
        <color indexed="8"/>
      </bottom>
      <diagonal/>
    </border>
    <border>
      <left style="medium">
        <color indexed="8"/>
      </left>
      <right/>
      <top style="thin">
        <color indexed="8"/>
      </top>
      <bottom style="medium">
        <color auto="1"/>
      </bottom>
      <diagonal/>
    </border>
    <border>
      <left/>
      <right/>
      <top style="thin">
        <color indexed="8"/>
      </top>
      <bottom style="medium">
        <color auto="1"/>
      </bottom>
      <diagonal/>
    </border>
    <border>
      <left/>
      <right style="medium">
        <color indexed="8"/>
      </right>
      <top/>
      <bottom/>
      <diagonal/>
    </border>
    <border>
      <left style="medium">
        <color indexed="8"/>
      </left>
      <right/>
      <top/>
      <bottom style="thin">
        <color indexed="8"/>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8"/>
      </left>
      <right style="thin">
        <color indexed="8"/>
      </right>
      <top style="medium">
        <color indexed="8"/>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auto="1"/>
      </left>
      <right style="thin">
        <color auto="1"/>
      </right>
      <top/>
      <bottom style="thin">
        <color indexed="8"/>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indexed="8"/>
      </left>
      <right style="thin">
        <color indexed="8"/>
      </right>
      <top/>
      <bottom style="thin">
        <color indexed="8"/>
      </bottom>
      <diagonal/>
    </border>
    <border>
      <left style="thin">
        <color indexed="0"/>
      </left>
      <right style="thin">
        <color indexed="0"/>
      </right>
      <top/>
      <bottom style="thin">
        <color indexed="0"/>
      </bottom>
      <diagonal/>
    </border>
    <border>
      <left style="thin">
        <color indexed="0"/>
      </left>
      <right style="thin">
        <color indexed="0"/>
      </right>
      <top style="thin">
        <color indexed="0"/>
      </top>
      <bottom style="thin">
        <color indexed="0"/>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indexed="0"/>
      </right>
      <top/>
      <bottom/>
      <diagonal/>
    </border>
    <border>
      <left style="thin">
        <color indexed="0"/>
      </left>
      <right/>
      <top/>
      <bottom/>
      <diagonal/>
    </border>
    <border>
      <left style="medium">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style="medium">
        <color indexed="0"/>
      </left>
      <right style="thin">
        <color indexed="0"/>
      </right>
      <top style="medium">
        <color indexed="0"/>
      </top>
      <bottom style="medium">
        <color indexed="0"/>
      </bottom>
      <diagonal/>
    </border>
    <border>
      <left/>
      <right/>
      <top style="medium">
        <color indexed="0"/>
      </top>
      <bottom style="medium">
        <color indexed="0"/>
      </bottom>
      <diagonal/>
    </border>
    <border>
      <left style="thin">
        <color indexed="0"/>
      </left>
      <right style="medium">
        <color indexed="0"/>
      </right>
      <top style="medium">
        <color indexed="0"/>
      </top>
      <bottom style="medium">
        <color indexed="0"/>
      </bottom>
      <diagonal/>
    </border>
    <border>
      <left style="medium">
        <color indexed="8"/>
      </left>
      <right style="thin">
        <color indexed="8"/>
      </right>
      <top style="medium">
        <color indexed="8"/>
      </top>
      <bottom/>
      <diagonal/>
    </border>
    <border>
      <left style="medium">
        <color auto="1"/>
      </left>
      <right style="thin">
        <color indexed="8"/>
      </right>
      <top style="medium">
        <color auto="1"/>
      </top>
      <bottom/>
      <diagonal/>
    </border>
    <border>
      <left style="medium">
        <color auto="1"/>
      </left>
      <right/>
      <top/>
      <bottom/>
      <diagonal/>
    </border>
    <border>
      <left style="medium">
        <color auto="1"/>
      </left>
      <right/>
      <top/>
      <bottom style="medium">
        <color auto="1"/>
      </bottom>
      <diagonal/>
    </border>
    <border>
      <left/>
      <right style="medium">
        <color indexed="8"/>
      </right>
      <top style="thin">
        <color indexed="8"/>
      </top>
      <bottom style="thin">
        <color indexed="8"/>
      </bottom>
      <diagonal/>
    </border>
    <border>
      <left/>
      <right style="medium">
        <color auto="1"/>
      </right>
      <top/>
      <bottom/>
      <diagonal/>
    </border>
    <border>
      <left style="medium">
        <color auto="1"/>
      </left>
      <right style="medium">
        <color auto="1"/>
      </right>
      <top style="medium">
        <color auto="1"/>
      </top>
      <bottom style="thin">
        <color indexed="8"/>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indexed="8"/>
      </right>
      <top style="medium">
        <color indexed="8"/>
      </top>
      <bottom style="thin">
        <color indexed="8"/>
      </bottom>
      <diagonal/>
    </border>
    <border>
      <left/>
      <right/>
      <top/>
      <bottom style="thin">
        <color auto="1"/>
      </bottom>
      <diagonal/>
    </border>
    <border>
      <left/>
      <right style="thin">
        <color auto="1"/>
      </right>
      <top/>
      <bottom style="thin">
        <color auto="1"/>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thin">
        <color indexed="8"/>
      </left>
      <right/>
      <top/>
      <bottom/>
      <diagonal/>
    </border>
    <border>
      <left style="medium">
        <color indexed="0"/>
      </left>
      <right/>
      <top style="medium">
        <color indexed="0"/>
      </top>
      <bottom style="medium">
        <color indexed="0"/>
      </bottom>
      <diagonal/>
    </border>
    <border>
      <left style="medium">
        <color auto="1"/>
      </left>
      <right style="medium">
        <color auto="1"/>
      </right>
      <top style="medium">
        <color auto="1"/>
      </top>
      <bottom/>
      <diagonal/>
    </border>
    <border>
      <left style="thin">
        <color indexed="8"/>
      </left>
      <right/>
      <top/>
      <bottom style="thin">
        <color indexed="8"/>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indexed="8"/>
      </left>
      <right/>
      <top/>
      <bottom style="medium">
        <color auto="1"/>
      </bottom>
      <diagonal/>
    </border>
    <border>
      <left style="medium">
        <color indexed="8"/>
      </left>
      <right/>
      <top/>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top style="thick">
        <color auto="1"/>
      </top>
      <bottom style="thin">
        <color auto="1"/>
      </bottom>
      <diagonal/>
    </border>
    <border>
      <left/>
      <right/>
      <top style="thin">
        <color auto="1"/>
      </top>
      <bottom style="thick">
        <color auto="1"/>
      </bottom>
      <diagonal/>
    </border>
    <border>
      <left/>
      <right style="thin">
        <color indexed="8"/>
      </right>
      <top style="medium">
        <color auto="1"/>
      </top>
      <bottom/>
      <diagonal/>
    </border>
    <border>
      <left style="thin">
        <color indexed="8"/>
      </left>
      <right style="thin">
        <color indexed="8"/>
      </right>
      <top style="medium">
        <color auto="1"/>
      </top>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s>
  <cellStyleXfs count="177">
    <xf numFmtId="0" fontId="0"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cellStyleXfs>
  <cellXfs count="496">
    <xf numFmtId="0" fontId="0" fillId="0" borderId="0" xfId="0"/>
    <xf numFmtId="0" fontId="0" fillId="0" borderId="0" xfId="0" applyFont="1" applyBorder="1"/>
    <xf numFmtId="0" fontId="1" fillId="2" borderId="5" xfId="0" applyFont="1" applyFill="1" applyBorder="1" applyAlignment="1">
      <alignment horizontal="center" vertical="center"/>
    </xf>
    <xf numFmtId="0" fontId="0" fillId="2" borderId="6" xfId="0" applyFont="1" applyFill="1" applyBorder="1" applyAlignment="1">
      <alignment horizontal="center"/>
    </xf>
    <xf numFmtId="0" fontId="0" fillId="0" borderId="0" xfId="0" applyFont="1" applyBorder="1" applyAlignment="1">
      <alignment horizontal="center"/>
    </xf>
    <xf numFmtId="0" fontId="0" fillId="0" borderId="3" xfId="0" applyFont="1" applyBorder="1" applyAlignment="1">
      <alignment horizontal="left"/>
    </xf>
    <xf numFmtId="0" fontId="0" fillId="2" borderId="0" xfId="0" applyFont="1" applyFill="1" applyBorder="1"/>
    <xf numFmtId="0" fontId="9" fillId="2" borderId="7" xfId="0" applyFont="1" applyFill="1" applyBorder="1" applyAlignment="1">
      <alignment wrapText="1"/>
    </xf>
    <xf numFmtId="49" fontId="0" fillId="0" borderId="0" xfId="0" applyNumberFormat="1" applyFont="1" applyBorder="1"/>
    <xf numFmtId="0" fontId="1" fillId="2" borderId="8" xfId="0" applyFont="1" applyFill="1" applyBorder="1"/>
    <xf numFmtId="0" fontId="0" fillId="2" borderId="9" xfId="0" applyFont="1" applyFill="1" applyBorder="1" applyAlignment="1">
      <alignment horizontal="right"/>
    </xf>
    <xf numFmtId="0" fontId="0" fillId="2" borderId="10" xfId="0" applyFont="1" applyFill="1" applyBorder="1"/>
    <xf numFmtId="0" fontId="0" fillId="2" borderId="11" xfId="0" applyFont="1" applyFill="1" applyBorder="1" applyAlignment="1">
      <alignment horizontal="right"/>
    </xf>
    <xf numFmtId="0" fontId="0" fillId="2" borderId="12" xfId="0" applyFont="1" applyFill="1" applyBorder="1"/>
    <xf numFmtId="0" fontId="0" fillId="2" borderId="13" xfId="0" applyFont="1" applyFill="1" applyBorder="1" applyAlignment="1">
      <alignment horizontal="right"/>
    </xf>
    <xf numFmtId="0" fontId="0" fillId="2" borderId="14" xfId="0" applyFont="1" applyFill="1" applyBorder="1"/>
    <xf numFmtId="0" fontId="10" fillId="2" borderId="12" xfId="0" applyFont="1" applyFill="1" applyBorder="1" applyAlignment="1">
      <alignment wrapText="1"/>
    </xf>
    <xf numFmtId="0" fontId="0" fillId="2" borderId="15" xfId="0" applyFont="1" applyFill="1" applyBorder="1" applyAlignment="1">
      <alignment horizontal="right"/>
    </xf>
    <xf numFmtId="0" fontId="0" fillId="2" borderId="16" xfId="0" applyFont="1" applyFill="1" applyBorder="1"/>
    <xf numFmtId="0" fontId="0" fillId="2" borderId="17" xfId="0" applyFont="1" applyFill="1" applyBorder="1"/>
    <xf numFmtId="0" fontId="0" fillId="2" borderId="8" xfId="0" applyFont="1" applyFill="1" applyBorder="1"/>
    <xf numFmtId="0" fontId="0" fillId="0" borderId="3" xfId="0" applyFont="1" applyBorder="1"/>
    <xf numFmtId="0" fontId="0" fillId="0" borderId="3" xfId="0" applyFont="1" applyBorder="1" applyAlignment="1">
      <alignment horizontal="center" vertical="center" wrapText="1"/>
    </xf>
    <xf numFmtId="0" fontId="22" fillId="0" borderId="3" xfId="0" applyFont="1" applyBorder="1" applyAlignment="1">
      <alignment horizontal="center" vertical="center" wrapText="1"/>
    </xf>
    <xf numFmtId="49" fontId="0" fillId="0" borderId="3" xfId="0" applyNumberFormat="1" applyFont="1" applyBorder="1"/>
    <xf numFmtId="0" fontId="0" fillId="0" borderId="3" xfId="0" applyFont="1" applyBorder="1" applyAlignment="1"/>
    <xf numFmtId="0" fontId="0" fillId="3" borderId="0" xfId="0" applyFill="1"/>
    <xf numFmtId="0" fontId="0" fillId="2" borderId="21" xfId="0" applyFont="1" applyFill="1" applyBorder="1"/>
    <xf numFmtId="0" fontId="0" fillId="0" borderId="0" xfId="0" applyBorder="1"/>
    <xf numFmtId="0" fontId="1" fillId="2" borderId="7" xfId="0" applyFont="1" applyFill="1" applyBorder="1" applyAlignment="1">
      <alignment horizontal="center" vertical="center"/>
    </xf>
    <xf numFmtId="0" fontId="0" fillId="2" borderId="11" xfId="0" applyFill="1" applyBorder="1" applyAlignment="1">
      <alignment horizontal="right"/>
    </xf>
    <xf numFmtId="0" fontId="0" fillId="2" borderId="13" xfId="0" applyFill="1" applyBorder="1" applyAlignment="1">
      <alignment horizontal="right"/>
    </xf>
    <xf numFmtId="0" fontId="0" fillId="2" borderId="28" xfId="0" applyFont="1" applyFill="1" applyBorder="1"/>
    <xf numFmtId="0" fontId="0" fillId="2" borderId="29" xfId="0" applyFont="1" applyFill="1" applyBorder="1"/>
    <xf numFmtId="0" fontId="0" fillId="2" borderId="12" xfId="0" applyFill="1" applyBorder="1"/>
    <xf numFmtId="0" fontId="1" fillId="2" borderId="30" xfId="0" applyFont="1" applyFill="1" applyBorder="1" applyAlignment="1">
      <alignment horizontal="center" vertical="center"/>
    </xf>
    <xf numFmtId="0" fontId="9" fillId="2" borderId="30" xfId="0" applyFont="1" applyFill="1" applyBorder="1" applyAlignment="1">
      <alignment wrapText="1"/>
    </xf>
    <xf numFmtId="0" fontId="1" fillId="2" borderId="31" xfId="0" applyFont="1" applyFill="1" applyBorder="1"/>
    <xf numFmtId="0" fontId="1" fillId="2" borderId="32" xfId="0" applyFont="1" applyFill="1" applyBorder="1"/>
    <xf numFmtId="0" fontId="0" fillId="2" borderId="33" xfId="0" applyFont="1" applyFill="1" applyBorder="1"/>
    <xf numFmtId="0" fontId="1" fillId="2" borderId="34" xfId="0" applyFont="1" applyFill="1" applyBorder="1"/>
    <xf numFmtId="0" fontId="0" fillId="2" borderId="35" xfId="0" applyFont="1" applyFill="1" applyBorder="1"/>
    <xf numFmtId="0" fontId="0" fillId="2" borderId="36" xfId="0" applyFont="1" applyFill="1" applyBorder="1"/>
    <xf numFmtId="0" fontId="0" fillId="2" borderId="34" xfId="0" applyFont="1" applyFill="1" applyBorder="1"/>
    <xf numFmtId="0" fontId="0" fillId="2" borderId="28" xfId="0" applyFill="1" applyBorder="1"/>
    <xf numFmtId="0" fontId="0" fillId="2" borderId="37" xfId="0" applyFill="1" applyBorder="1" applyAlignment="1">
      <alignment horizontal="right"/>
    </xf>
    <xf numFmtId="0" fontId="0" fillId="2" borderId="38" xfId="0" applyFont="1" applyFill="1" applyBorder="1"/>
    <xf numFmtId="0" fontId="0" fillId="2" borderId="17" xfId="0" applyFont="1" applyFill="1" applyBorder="1" applyAlignment="1">
      <alignment horizontal="right"/>
    </xf>
    <xf numFmtId="0" fontId="0" fillId="2" borderId="12" xfId="0" applyFont="1" applyFill="1" applyBorder="1" applyAlignment="1">
      <alignment horizontal="right"/>
    </xf>
    <xf numFmtId="0" fontId="0" fillId="2" borderId="14" xfId="0" applyFont="1" applyFill="1" applyBorder="1" applyAlignment="1">
      <alignment horizontal="right"/>
    </xf>
    <xf numFmtId="0" fontId="1" fillId="2" borderId="39" xfId="0" applyFont="1" applyFill="1" applyBorder="1" applyAlignment="1">
      <alignment horizontal="center" vertical="center"/>
    </xf>
    <xf numFmtId="0" fontId="24" fillId="3" borderId="0" xfId="0" applyFont="1" applyFill="1" applyBorder="1"/>
    <xf numFmtId="0" fontId="0" fillId="2" borderId="40" xfId="0" applyFont="1" applyFill="1" applyBorder="1" applyAlignment="1">
      <alignment horizontal="right"/>
    </xf>
    <xf numFmtId="0" fontId="0" fillId="2" borderId="21" xfId="0" applyFont="1" applyFill="1" applyBorder="1" applyAlignment="1">
      <alignment horizontal="right"/>
    </xf>
    <xf numFmtId="0" fontId="0" fillId="2" borderId="16" xfId="0" applyFont="1" applyFill="1" applyBorder="1" applyAlignment="1">
      <alignment horizontal="right"/>
    </xf>
    <xf numFmtId="0" fontId="0" fillId="3" borderId="21" xfId="0" applyFill="1" applyBorder="1"/>
    <xf numFmtId="0" fontId="24" fillId="3" borderId="21" xfId="0" applyFont="1" applyFill="1" applyBorder="1"/>
    <xf numFmtId="0" fontId="0" fillId="2" borderId="21" xfId="0" applyFill="1" applyBorder="1"/>
    <xf numFmtId="0" fontId="0" fillId="2" borderId="21" xfId="0" applyFill="1" applyBorder="1" applyAlignment="1">
      <alignment horizontal="right"/>
    </xf>
    <xf numFmtId="0" fontId="24" fillId="3" borderId="21" xfId="0" applyFont="1" applyFill="1" applyBorder="1" applyAlignment="1">
      <alignment horizontal="right"/>
    </xf>
    <xf numFmtId="0" fontId="0" fillId="2" borderId="41" xfId="0" applyFont="1" applyFill="1" applyBorder="1" applyAlignment="1">
      <alignment horizontal="right"/>
    </xf>
    <xf numFmtId="0" fontId="0" fillId="3" borderId="21" xfId="0" applyFill="1" applyBorder="1" applyAlignment="1">
      <alignment horizontal="right"/>
    </xf>
    <xf numFmtId="0" fontId="24" fillId="2" borderId="21" xfId="0" applyFont="1" applyFill="1" applyBorder="1" applyAlignment="1">
      <alignment vertical="center"/>
    </xf>
    <xf numFmtId="0" fontId="0" fillId="2" borderId="41" xfId="0" applyFill="1" applyBorder="1" applyAlignment="1">
      <alignment horizontal="right"/>
    </xf>
    <xf numFmtId="0" fontId="0" fillId="2" borderId="42" xfId="0" applyFont="1" applyFill="1" applyBorder="1" applyAlignment="1">
      <alignment horizontal="right"/>
    </xf>
    <xf numFmtId="0" fontId="0" fillId="2" borderId="42" xfId="0" applyFill="1" applyBorder="1" applyAlignment="1">
      <alignment horizontal="right"/>
    </xf>
    <xf numFmtId="0" fontId="0" fillId="2" borderId="43" xfId="0" applyFont="1" applyFill="1" applyBorder="1" applyAlignment="1">
      <alignment horizontal="right"/>
    </xf>
    <xf numFmtId="0" fontId="0" fillId="2" borderId="44" xfId="0" applyFont="1" applyFill="1" applyBorder="1"/>
    <xf numFmtId="0" fontId="0" fillId="2" borderId="44" xfId="0" applyFont="1" applyFill="1" applyBorder="1" applyAlignment="1">
      <alignment horizontal="right"/>
    </xf>
    <xf numFmtId="0" fontId="0" fillId="3" borderId="44" xfId="0" applyFill="1" applyBorder="1" applyAlignment="1">
      <alignment horizontal="right"/>
    </xf>
    <xf numFmtId="0" fontId="0" fillId="3" borderId="44" xfId="0" applyFill="1" applyBorder="1"/>
    <xf numFmtId="0" fontId="0" fillId="2" borderId="44" xfId="0" applyFill="1" applyBorder="1" applyAlignment="1">
      <alignment horizontal="right"/>
    </xf>
    <xf numFmtId="0" fontId="0" fillId="2" borderId="45" xfId="0" applyFont="1" applyFill="1" applyBorder="1"/>
    <xf numFmtId="0" fontId="0" fillId="2" borderId="46" xfId="0" applyFont="1" applyFill="1" applyBorder="1"/>
    <xf numFmtId="0" fontId="24" fillId="2" borderId="47" xfId="0" applyFont="1" applyFill="1" applyBorder="1" applyAlignment="1">
      <alignment horizontal="center" vertical="center"/>
    </xf>
    <xf numFmtId="0" fontId="24" fillId="2" borderId="47" xfId="0" applyFont="1" applyFill="1" applyBorder="1" applyAlignment="1">
      <alignment vertical="center"/>
    </xf>
    <xf numFmtId="0" fontId="0" fillId="3" borderId="41" xfId="0" applyFill="1" applyBorder="1" applyAlignment="1">
      <alignment horizontal="right"/>
    </xf>
    <xf numFmtId="0" fontId="24" fillId="3" borderId="48" xfId="0" applyFont="1" applyFill="1" applyBorder="1"/>
    <xf numFmtId="0" fontId="24" fillId="3" borderId="49" xfId="0" applyFont="1" applyFill="1" applyBorder="1"/>
    <xf numFmtId="0" fontId="24" fillId="3" borderId="50" xfId="0" applyFont="1" applyFill="1" applyBorder="1"/>
    <xf numFmtId="0" fontId="0" fillId="3" borderId="0" xfId="0" applyFill="1" applyAlignment="1">
      <alignment horizontal="right"/>
    </xf>
    <xf numFmtId="0" fontId="0" fillId="4" borderId="21" xfId="0" applyFont="1" applyFill="1" applyBorder="1" applyAlignment="1">
      <alignment horizontal="right"/>
    </xf>
    <xf numFmtId="0" fontId="0" fillId="5" borderId="21" xfId="0" applyFill="1" applyBorder="1" applyAlignment="1">
      <alignment horizontal="right"/>
    </xf>
    <xf numFmtId="0" fontId="0" fillId="5" borderId="21" xfId="0" applyFill="1" applyBorder="1"/>
    <xf numFmtId="0" fontId="10" fillId="4" borderId="21" xfId="0" applyFont="1" applyFill="1" applyBorder="1" applyAlignment="1">
      <alignment horizontal="right" wrapText="1"/>
    </xf>
    <xf numFmtId="0" fontId="0" fillId="4" borderId="21" xfId="0" applyFont="1" applyFill="1" applyBorder="1"/>
    <xf numFmtId="0" fontId="0" fillId="4" borderId="21" xfId="0" applyFill="1" applyBorder="1" applyAlignment="1">
      <alignment horizontal="right"/>
    </xf>
    <xf numFmtId="0" fontId="24" fillId="0" borderId="0" xfId="0" applyFont="1" applyFill="1" applyBorder="1" applyAlignment="1">
      <alignment vertical="center"/>
    </xf>
    <xf numFmtId="0" fontId="22" fillId="0" borderId="54" xfId="0" applyFont="1" applyFill="1" applyBorder="1" applyAlignment="1">
      <alignment horizontal="center" vertical="center" wrapText="1"/>
    </xf>
    <xf numFmtId="0" fontId="0" fillId="0" borderId="55" xfId="0" applyFont="1" applyBorder="1"/>
    <xf numFmtId="0" fontId="22" fillId="0" borderId="6" xfId="0" applyFont="1" applyBorder="1" applyAlignment="1">
      <alignment horizontal="center" vertical="center" wrapText="1"/>
    </xf>
    <xf numFmtId="0" fontId="0" fillId="0" borderId="21" xfId="0" applyFont="1" applyBorder="1"/>
    <xf numFmtId="0" fontId="0" fillId="0" borderId="21" xfId="0" applyBorder="1"/>
    <xf numFmtId="0" fontId="0" fillId="0" borderId="21" xfId="0" applyBorder="1" applyAlignment="1">
      <alignment wrapText="1"/>
    </xf>
    <xf numFmtId="0" fontId="0" fillId="0" borderId="21" xfId="0" applyFont="1" applyBorder="1" applyAlignment="1">
      <alignment wrapText="1"/>
    </xf>
    <xf numFmtId="0" fontId="0" fillId="0" borderId="0" xfId="0" applyAlignment="1">
      <alignment horizontal="center"/>
    </xf>
    <xf numFmtId="0" fontId="31" fillId="0" borderId="0" xfId="0" applyFont="1" applyFill="1" applyAlignment="1">
      <alignment wrapText="1"/>
    </xf>
    <xf numFmtId="0" fontId="0" fillId="0" borderId="58" xfId="0" applyBorder="1" applyAlignment="1">
      <alignment wrapText="1"/>
    </xf>
    <xf numFmtId="0" fontId="0" fillId="0" borderId="0" xfId="0" applyFont="1" applyFill="1" applyBorder="1" applyAlignment="1">
      <alignment horizontal="center"/>
    </xf>
    <xf numFmtId="0" fontId="0" fillId="7" borderId="0" xfId="0" applyFont="1" applyFill="1" applyBorder="1"/>
    <xf numFmtId="0" fontId="0" fillId="7" borderId="0" xfId="0" applyFill="1"/>
    <xf numFmtId="0" fontId="0" fillId="8" borderId="0" xfId="0" applyFont="1" applyFill="1" applyBorder="1"/>
    <xf numFmtId="0" fontId="10" fillId="0" borderId="0" xfId="0" applyFont="1" applyFill="1" applyAlignment="1">
      <alignment wrapText="1"/>
    </xf>
    <xf numFmtId="0" fontId="10" fillId="0" borderId="0" xfId="0" applyFont="1" applyAlignment="1">
      <alignment wrapText="1"/>
    </xf>
    <xf numFmtId="0" fontId="0" fillId="2" borderId="47" xfId="0" applyFont="1" applyFill="1" applyBorder="1" applyAlignment="1">
      <alignment vertical="center"/>
    </xf>
    <xf numFmtId="0" fontId="0" fillId="3" borderId="66" xfId="0" applyFont="1" applyFill="1" applyBorder="1"/>
    <xf numFmtId="0" fontId="0" fillId="0" borderId="0" xfId="0" applyFont="1" applyFill="1" applyBorder="1" applyAlignment="1">
      <alignment vertical="center"/>
    </xf>
    <xf numFmtId="0" fontId="0" fillId="2" borderId="21" xfId="0" applyFont="1" applyFill="1" applyBorder="1" applyAlignment="1">
      <alignment vertical="center"/>
    </xf>
    <xf numFmtId="0" fontId="2" fillId="2" borderId="51" xfId="0" applyFont="1" applyFill="1" applyBorder="1" applyAlignment="1">
      <alignment horizontal="center" wrapText="1"/>
    </xf>
    <xf numFmtId="0" fontId="3" fillId="2" borderId="51" xfId="0" applyFont="1" applyFill="1" applyBorder="1" applyAlignment="1">
      <alignment horizontal="center" wrapText="1"/>
    </xf>
    <xf numFmtId="0" fontId="4" fillId="2" borderId="51" xfId="0" applyFont="1" applyFill="1" applyBorder="1" applyAlignment="1">
      <alignment horizontal="center" wrapText="1"/>
    </xf>
    <xf numFmtId="0" fontId="5" fillId="2" borderId="51" xfId="0" applyFont="1" applyFill="1" applyBorder="1" applyAlignment="1">
      <alignment horizontal="center" wrapText="1"/>
    </xf>
    <xf numFmtId="0" fontId="6" fillId="2" borderId="51" xfId="0" applyFont="1" applyFill="1" applyBorder="1" applyAlignment="1">
      <alignment horizontal="center" wrapText="1"/>
    </xf>
    <xf numFmtId="0" fontId="7" fillId="2" borderId="51" xfId="0" applyFont="1" applyFill="1" applyBorder="1" applyAlignment="1">
      <alignment horizontal="center" wrapText="1"/>
    </xf>
    <xf numFmtId="0" fontId="8" fillId="2" borderId="51" xfId="0" applyFont="1" applyFill="1" applyBorder="1" applyAlignment="1">
      <alignment horizontal="center" wrapText="1"/>
    </xf>
    <xf numFmtId="0" fontId="8" fillId="2" borderId="18" xfId="0" applyFont="1" applyFill="1" applyBorder="1" applyAlignment="1">
      <alignment horizontal="center" wrapText="1"/>
    </xf>
    <xf numFmtId="0" fontId="0" fillId="0" borderId="0" xfId="0"/>
    <xf numFmtId="0" fontId="0" fillId="0" borderId="0" xfId="0"/>
    <xf numFmtId="0" fontId="0" fillId="0" borderId="0" xfId="0"/>
    <xf numFmtId="0" fontId="0" fillId="0" borderId="71"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0" borderId="66" xfId="0" applyBorder="1" applyAlignment="1">
      <alignment horizontal="center"/>
    </xf>
    <xf numFmtId="0" fontId="0" fillId="0" borderId="0" xfId="0" applyBorder="1" applyAlignment="1">
      <alignment horizontal="center"/>
    </xf>
    <xf numFmtId="0" fontId="0" fillId="0" borderId="67" xfId="0" applyBorder="1" applyAlignment="1">
      <alignment horizontal="center"/>
    </xf>
    <xf numFmtId="0" fontId="0" fillId="0" borderId="65" xfId="0" applyBorder="1" applyAlignment="1">
      <alignment horizontal="center"/>
    </xf>
    <xf numFmtId="0" fontId="0" fillId="0" borderId="94" xfId="0" applyBorder="1" applyAlignment="1">
      <alignment horizontal="center"/>
    </xf>
    <xf numFmtId="0" fontId="0" fillId="0" borderId="95" xfId="0" applyBorder="1" applyAlignment="1">
      <alignment horizontal="center"/>
    </xf>
    <xf numFmtId="0" fontId="0" fillId="9" borderId="96" xfId="0" applyFill="1" applyBorder="1" applyAlignment="1">
      <alignment horizontal="right"/>
    </xf>
    <xf numFmtId="0" fontId="0" fillId="9" borderId="97" xfId="0" applyFill="1" applyBorder="1" applyAlignment="1">
      <alignment horizontal="right"/>
    </xf>
    <xf numFmtId="0" fontId="0" fillId="2" borderId="21" xfId="0" applyFont="1" applyFill="1" applyBorder="1" applyAlignment="1">
      <alignment horizontal="center"/>
    </xf>
    <xf numFmtId="0" fontId="39" fillId="2" borderId="98" xfId="0" applyFont="1" applyFill="1" applyBorder="1" applyAlignment="1">
      <alignment horizontal="right" wrapText="1"/>
    </xf>
    <xf numFmtId="0" fontId="40" fillId="0" borderId="0" xfId="0" applyFont="1" applyBorder="1" applyAlignment="1">
      <alignment horizontal="right"/>
    </xf>
    <xf numFmtId="16" fontId="0" fillId="0" borderId="0" xfId="0" applyNumberFormat="1" applyFont="1" applyBorder="1"/>
    <xf numFmtId="0" fontId="0" fillId="0" borderId="0" xfId="0"/>
    <xf numFmtId="0" fontId="0" fillId="0" borderId="66" xfId="0" applyFill="1" applyBorder="1" applyAlignment="1">
      <alignment horizontal="center"/>
    </xf>
    <xf numFmtId="0" fontId="0" fillId="0" borderId="0" xfId="0" applyFill="1" applyBorder="1" applyAlignment="1">
      <alignment horizontal="center"/>
    </xf>
    <xf numFmtId="0" fontId="0" fillId="0" borderId="0" xfId="0" applyAlignment="1">
      <alignment wrapText="1"/>
    </xf>
    <xf numFmtId="0" fontId="0" fillId="0" borderId="0" xfId="0"/>
    <xf numFmtId="0" fontId="0" fillId="10" borderId="0" xfId="0" applyFont="1" applyFill="1" applyBorder="1"/>
    <xf numFmtId="0" fontId="0" fillId="10" borderId="0" xfId="0" applyFill="1"/>
    <xf numFmtId="0" fontId="17" fillId="11" borderId="0" xfId="0" applyFont="1" applyFill="1" applyBorder="1" applyAlignment="1">
      <alignment horizontal="center"/>
    </xf>
    <xf numFmtId="0" fontId="18" fillId="11" borderId="0" xfId="0" applyFont="1" applyFill="1" applyBorder="1" applyAlignment="1">
      <alignment horizontal="center"/>
    </xf>
    <xf numFmtId="0" fontId="19" fillId="11" borderId="0" xfId="0" applyFont="1" applyFill="1" applyBorder="1" applyAlignment="1">
      <alignment horizontal="center"/>
    </xf>
    <xf numFmtId="0" fontId="0" fillId="11" borderId="0" xfId="0" applyFont="1" applyFill="1" applyBorder="1" applyAlignment="1">
      <alignment horizontal="center"/>
    </xf>
    <xf numFmtId="0" fontId="0" fillId="10" borderId="0" xfId="0" applyFill="1"/>
    <xf numFmtId="0" fontId="18" fillId="11" borderId="0" xfId="0" applyFont="1" applyFill="1" applyBorder="1"/>
    <xf numFmtId="0" fontId="0" fillId="11" borderId="17" xfId="0" applyFont="1" applyFill="1" applyBorder="1"/>
    <xf numFmtId="0" fontId="0" fillId="11" borderId="0" xfId="0" applyFont="1" applyFill="1" applyBorder="1"/>
    <xf numFmtId="0" fontId="0" fillId="10" borderId="0" xfId="0" applyFill="1" applyBorder="1"/>
    <xf numFmtId="0" fontId="30" fillId="10" borderId="0" xfId="0" applyFont="1" applyFill="1" applyBorder="1"/>
    <xf numFmtId="0" fontId="28" fillId="10" borderId="0" xfId="0" applyFont="1" applyFill="1" applyBorder="1"/>
    <xf numFmtId="2" fontId="35" fillId="10" borderId="0" xfId="0" applyNumberFormat="1" applyFont="1" applyFill="1" applyBorder="1" applyAlignment="1">
      <alignment horizontal="center"/>
    </xf>
    <xf numFmtId="0" fontId="36" fillId="10" borderId="0" xfId="0" applyFont="1" applyFill="1" applyBorder="1"/>
    <xf numFmtId="0" fontId="36" fillId="10" borderId="0" xfId="0" applyFont="1" applyFill="1" applyBorder="1" applyAlignment="1">
      <alignment horizontal="center"/>
    </xf>
    <xf numFmtId="0" fontId="33" fillId="13" borderId="56" xfId="0" applyFont="1" applyFill="1" applyBorder="1" applyAlignment="1">
      <alignment horizontal="center" wrapText="1"/>
    </xf>
    <xf numFmtId="0" fontId="18" fillId="14" borderId="3" xfId="0" applyFont="1" applyFill="1" applyBorder="1" applyAlignment="1">
      <alignment horizontal="center"/>
    </xf>
    <xf numFmtId="0" fontId="18" fillId="14" borderId="3" xfId="0" applyFont="1" applyFill="1" applyBorder="1"/>
    <xf numFmtId="0" fontId="29" fillId="15" borderId="21" xfId="0" applyFont="1" applyFill="1" applyBorder="1"/>
    <xf numFmtId="0" fontId="29" fillId="15" borderId="21" xfId="0" applyFont="1" applyFill="1" applyBorder="1" applyAlignment="1">
      <alignment horizontal="center"/>
    </xf>
    <xf numFmtId="0" fontId="29" fillId="15" borderId="47" xfId="0" applyFont="1" applyFill="1" applyBorder="1" applyAlignment="1">
      <alignment horizontal="center"/>
    </xf>
    <xf numFmtId="0" fontId="30" fillId="15" borderId="43" xfId="0" applyFont="1" applyFill="1" applyBorder="1" applyAlignment="1">
      <alignment horizontal="center"/>
    </xf>
    <xf numFmtId="0" fontId="30" fillId="15" borderId="21" xfId="0" applyFont="1" applyFill="1" applyBorder="1"/>
    <xf numFmtId="2" fontId="29" fillId="15" borderId="21" xfId="0" applyNumberFormat="1" applyFont="1" applyFill="1" applyBorder="1" applyAlignment="1">
      <alignment horizontal="center"/>
    </xf>
    <xf numFmtId="1" fontId="29" fillId="15" borderId="47" xfId="0" applyNumberFormat="1" applyFont="1" applyFill="1" applyBorder="1" applyAlignment="1">
      <alignment horizontal="center"/>
    </xf>
    <xf numFmtId="1" fontId="30" fillId="15" borderId="44" xfId="0" applyNumberFormat="1" applyFont="1" applyFill="1" applyBorder="1" applyAlignment="1">
      <alignment horizontal="center"/>
    </xf>
    <xf numFmtId="2" fontId="17" fillId="15" borderId="21" xfId="0" applyNumberFormat="1" applyFont="1" applyFill="1" applyBorder="1" applyAlignment="1">
      <alignment horizontal="center"/>
    </xf>
    <xf numFmtId="1" fontId="29" fillId="15" borderId="21" xfId="0" applyNumberFormat="1" applyFont="1" applyFill="1" applyBorder="1" applyAlignment="1">
      <alignment horizontal="center"/>
    </xf>
    <xf numFmtId="1" fontId="30" fillId="15" borderId="46" xfId="0" applyNumberFormat="1" applyFont="1" applyFill="1" applyBorder="1" applyAlignment="1">
      <alignment horizontal="center"/>
    </xf>
    <xf numFmtId="0" fontId="29" fillId="17" borderId="21" xfId="0" applyFont="1" applyFill="1" applyBorder="1"/>
    <xf numFmtId="0" fontId="29" fillId="17" borderId="21" xfId="0" applyFont="1" applyFill="1" applyBorder="1" applyAlignment="1">
      <alignment horizontal="center"/>
    </xf>
    <xf numFmtId="0" fontId="29" fillId="17" borderId="47" xfId="0" applyFont="1" applyFill="1" applyBorder="1" applyAlignment="1">
      <alignment horizontal="center"/>
    </xf>
    <xf numFmtId="0" fontId="30" fillId="17" borderId="43" xfId="0" applyFont="1" applyFill="1" applyBorder="1" applyAlignment="1">
      <alignment horizontal="center"/>
    </xf>
    <xf numFmtId="0" fontId="30" fillId="18" borderId="21" xfId="0" applyFont="1" applyFill="1" applyBorder="1"/>
    <xf numFmtId="2" fontId="29" fillId="18" borderId="21" xfId="0" applyNumberFormat="1" applyFont="1" applyFill="1" applyBorder="1" applyAlignment="1">
      <alignment horizontal="center"/>
    </xf>
    <xf numFmtId="2" fontId="29" fillId="18" borderId="47" xfId="0" applyNumberFormat="1" applyFont="1" applyFill="1" applyBorder="1" applyAlignment="1">
      <alignment horizontal="center"/>
    </xf>
    <xf numFmtId="0" fontId="30" fillId="18" borderId="44" xfId="0" applyFont="1" applyFill="1" applyBorder="1"/>
    <xf numFmtId="0" fontId="30" fillId="18" borderId="46" xfId="0" applyFont="1" applyFill="1" applyBorder="1"/>
    <xf numFmtId="0" fontId="1" fillId="19" borderId="100" xfId="0" applyFont="1" applyFill="1" applyBorder="1" applyAlignment="1">
      <alignment horizontal="center"/>
    </xf>
    <xf numFmtId="1" fontId="1" fillId="19" borderId="90" xfId="0" applyNumberFormat="1" applyFont="1" applyFill="1" applyBorder="1" applyAlignment="1">
      <alignment horizontal="center"/>
    </xf>
    <xf numFmtId="0" fontId="0" fillId="20" borderId="21" xfId="0" applyFont="1" applyFill="1" applyBorder="1"/>
    <xf numFmtId="0" fontId="18" fillId="21" borderId="12" xfId="0" applyFont="1" applyFill="1" applyBorder="1" applyAlignment="1">
      <alignment horizontal="center"/>
    </xf>
    <xf numFmtId="0" fontId="1" fillId="21" borderId="17" xfId="0" applyFont="1" applyFill="1" applyBorder="1" applyAlignment="1">
      <alignment horizontal="center"/>
    </xf>
    <xf numFmtId="0" fontId="30" fillId="17" borderId="21" xfId="0" applyFont="1" applyFill="1" applyBorder="1"/>
    <xf numFmtId="2" fontId="17" fillId="17" borderId="21" xfId="0" applyNumberFormat="1" applyFont="1" applyFill="1" applyBorder="1" applyAlignment="1">
      <alignment horizontal="center"/>
    </xf>
    <xf numFmtId="1" fontId="29" fillId="17" borderId="47" xfId="0" applyNumberFormat="1" applyFont="1" applyFill="1" applyBorder="1" applyAlignment="1">
      <alignment horizontal="center"/>
    </xf>
    <xf numFmtId="1" fontId="30" fillId="17" borderId="44" xfId="0" applyNumberFormat="1" applyFont="1" applyFill="1" applyBorder="1" applyAlignment="1">
      <alignment horizontal="center"/>
    </xf>
    <xf numFmtId="0" fontId="0" fillId="22" borderId="21" xfId="0" applyFont="1" applyFill="1" applyBorder="1" applyAlignment="1">
      <alignment horizontal="center"/>
    </xf>
    <xf numFmtId="0" fontId="0" fillId="22" borderId="21" xfId="0" applyFill="1" applyBorder="1"/>
    <xf numFmtId="0" fontId="25" fillId="20" borderId="52" xfId="0" applyFont="1" applyFill="1" applyBorder="1" applyAlignment="1">
      <alignment horizontal="center" vertical="center" wrapText="1"/>
    </xf>
    <xf numFmtId="0" fontId="25" fillId="20" borderId="53" xfId="0" applyFont="1" applyFill="1" applyBorder="1" applyAlignment="1">
      <alignment horizontal="center" vertical="center" wrapText="1"/>
    </xf>
    <xf numFmtId="0" fontId="0" fillId="0" borderId="0" xfId="0" applyAlignment="1">
      <alignment horizontal="left" wrapText="1"/>
    </xf>
    <xf numFmtId="0" fontId="0" fillId="0" borderId="0" xfId="0"/>
    <xf numFmtId="0" fontId="17" fillId="20" borderId="0" xfId="0" applyFont="1" applyFill="1" applyBorder="1" applyAlignment="1">
      <alignment horizontal="center"/>
    </xf>
    <xf numFmtId="0" fontId="17" fillId="20" borderId="21" xfId="0" applyFont="1" applyFill="1" applyBorder="1" applyAlignment="1">
      <alignment horizontal="center"/>
    </xf>
    <xf numFmtId="0" fontId="30" fillId="18" borderId="72" xfId="0" applyFont="1" applyFill="1" applyBorder="1" applyAlignment="1">
      <alignment horizontal="center"/>
    </xf>
    <xf numFmtId="0" fontId="30" fillId="18" borderId="0" xfId="0" applyFont="1" applyFill="1" applyBorder="1"/>
    <xf numFmtId="0" fontId="11" fillId="14" borderId="21" xfId="0" applyFont="1" applyFill="1" applyBorder="1" applyAlignment="1">
      <alignment horizontal="center" wrapText="1"/>
    </xf>
    <xf numFmtId="0" fontId="12" fillId="14" borderId="21" xfId="0" applyFont="1" applyFill="1" applyBorder="1" applyAlignment="1">
      <alignment horizontal="center" wrapText="1"/>
    </xf>
    <xf numFmtId="0" fontId="13" fillId="14" borderId="21" xfId="0" applyFont="1" applyFill="1" applyBorder="1" applyAlignment="1">
      <alignment horizontal="center" wrapText="1"/>
    </xf>
    <xf numFmtId="0" fontId="14" fillId="14" borderId="21" xfId="0" applyFont="1" applyFill="1" applyBorder="1" applyAlignment="1">
      <alignment horizontal="center" wrapText="1"/>
    </xf>
    <xf numFmtId="0" fontId="15" fillId="14" borderId="21" xfId="0" applyFont="1" applyFill="1" applyBorder="1" applyAlignment="1">
      <alignment horizontal="center" wrapText="1"/>
    </xf>
    <xf numFmtId="0" fontId="16" fillId="14" borderId="21" xfId="0" applyFont="1" applyFill="1" applyBorder="1" applyAlignment="1">
      <alignment horizontal="center" wrapText="1"/>
    </xf>
    <xf numFmtId="0" fontId="0" fillId="14" borderId="21" xfId="0" applyFont="1" applyFill="1" applyBorder="1"/>
    <xf numFmtId="0" fontId="0" fillId="0" borderId="0" xfId="0" applyFont="1" applyFill="1" applyBorder="1"/>
    <xf numFmtId="0" fontId="0" fillId="0" borderId="1" xfId="0" applyFont="1" applyFill="1" applyBorder="1" applyAlignment="1">
      <alignment horizontal="center"/>
    </xf>
    <xf numFmtId="0" fontId="2" fillId="0" borderId="1" xfId="0" applyFont="1" applyFill="1" applyBorder="1" applyAlignment="1">
      <alignment horizontal="center" wrapText="1"/>
    </xf>
    <xf numFmtId="0" fontId="3" fillId="0" borderId="1" xfId="0" applyFont="1" applyFill="1" applyBorder="1" applyAlignment="1">
      <alignment horizontal="center" wrapText="1"/>
    </xf>
    <xf numFmtId="0" fontId="4" fillId="0" borderId="1" xfId="0" applyFont="1" applyFill="1" applyBorder="1" applyAlignment="1">
      <alignment horizontal="center" wrapText="1"/>
    </xf>
    <xf numFmtId="0" fontId="5" fillId="0" borderId="1" xfId="0" applyFont="1" applyFill="1" applyBorder="1" applyAlignment="1">
      <alignment horizontal="center" wrapText="1"/>
    </xf>
    <xf numFmtId="0" fontId="6" fillId="0" borderId="1" xfId="0" applyFont="1" applyFill="1" applyBorder="1" applyAlignment="1">
      <alignment horizontal="center" wrapText="1"/>
    </xf>
    <xf numFmtId="0" fontId="7" fillId="0" borderId="1" xfId="0" applyFont="1" applyFill="1" applyBorder="1" applyAlignment="1">
      <alignment horizontal="center" wrapText="1"/>
    </xf>
    <xf numFmtId="0" fontId="8" fillId="0" borderId="1" xfId="0" applyFont="1" applyFill="1" applyBorder="1" applyAlignment="1">
      <alignment horizontal="center" wrapText="1"/>
    </xf>
    <xf numFmtId="0" fontId="8" fillId="0" borderId="2" xfId="0" applyFont="1" applyFill="1" applyBorder="1" applyAlignment="1">
      <alignment horizontal="center" wrapText="1"/>
    </xf>
    <xf numFmtId="0" fontId="0" fillId="0" borderId="62" xfId="0" applyFont="1" applyFill="1" applyBorder="1" applyAlignment="1">
      <alignment horizontal="center"/>
    </xf>
    <xf numFmtId="0" fontId="0" fillId="0" borderId="3" xfId="0" applyFont="1" applyFill="1" applyBorder="1" applyAlignment="1">
      <alignment horizontal="center"/>
    </xf>
    <xf numFmtId="2" fontId="4" fillId="0" borderId="3" xfId="0" applyNumberFormat="1" applyFont="1" applyFill="1" applyBorder="1" applyAlignment="1">
      <alignment horizontal="center" wrapText="1"/>
    </xf>
    <xf numFmtId="0" fontId="0" fillId="0" borderId="19" xfId="0" applyFont="1" applyFill="1" applyBorder="1" applyAlignment="1">
      <alignment horizontal="center"/>
    </xf>
    <xf numFmtId="0" fontId="0" fillId="0" borderId="6" xfId="0" applyFont="1" applyFill="1" applyBorder="1" applyAlignment="1">
      <alignment horizontal="center"/>
    </xf>
    <xf numFmtId="0" fontId="0" fillId="0" borderId="23" xfId="0" applyFont="1" applyFill="1" applyBorder="1" applyAlignment="1">
      <alignment horizontal="center"/>
    </xf>
    <xf numFmtId="0" fontId="0" fillId="0" borderId="26" xfId="0" applyFont="1" applyFill="1" applyBorder="1" applyAlignment="1">
      <alignment horizontal="center"/>
    </xf>
    <xf numFmtId="2" fontId="5" fillId="0" borderId="3" xfId="0" applyNumberFormat="1" applyFont="1" applyFill="1" applyBorder="1" applyAlignment="1">
      <alignment horizontal="center" wrapText="1"/>
    </xf>
    <xf numFmtId="0" fontId="0" fillId="0" borderId="0" xfId="0" applyFill="1"/>
    <xf numFmtId="0" fontId="0" fillId="0" borderId="0" xfId="0" applyBorder="1"/>
    <xf numFmtId="0" fontId="1" fillId="2" borderId="0" xfId="0" applyFont="1" applyFill="1" applyBorder="1" applyAlignment="1">
      <alignment horizontal="center" vertical="center"/>
    </xf>
    <xf numFmtId="0" fontId="0" fillId="2" borderId="0" xfId="0" applyFont="1" applyFill="1" applyBorder="1" applyAlignment="1">
      <alignment horizontal="center"/>
    </xf>
    <xf numFmtId="0" fontId="2" fillId="2" borderId="0" xfId="0" applyFont="1" applyFill="1" applyBorder="1" applyAlignment="1">
      <alignment horizontal="center" wrapText="1"/>
    </xf>
    <xf numFmtId="0" fontId="3" fillId="2" borderId="0" xfId="0" applyFont="1" applyFill="1" applyBorder="1" applyAlignment="1">
      <alignment horizontal="center" wrapText="1"/>
    </xf>
    <xf numFmtId="0" fontId="4" fillId="2" borderId="0" xfId="0" applyFont="1" applyFill="1" applyBorder="1" applyAlignment="1">
      <alignment horizontal="center" wrapText="1"/>
    </xf>
    <xf numFmtId="0" fontId="5"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xf numFmtId="0" fontId="2" fillId="2" borderId="21" xfId="0" applyFont="1" applyFill="1" applyBorder="1" applyAlignment="1">
      <alignment horizontal="center" wrapText="1"/>
    </xf>
    <xf numFmtId="0" fontId="0" fillId="8" borderId="21" xfId="0" applyFont="1" applyFill="1" applyBorder="1" applyAlignment="1">
      <alignment horizontal="center"/>
    </xf>
    <xf numFmtId="0" fontId="23" fillId="2" borderId="21" xfId="0" applyFont="1" applyFill="1" applyBorder="1" applyAlignment="1">
      <alignment horizontal="center"/>
    </xf>
    <xf numFmtId="2" fontId="29" fillId="18" borderId="0" xfId="0" applyNumberFormat="1" applyFont="1" applyFill="1" applyBorder="1" applyAlignment="1">
      <alignment horizontal="center"/>
    </xf>
    <xf numFmtId="0" fontId="0" fillId="10" borderId="0" xfId="0" applyFill="1" applyBorder="1" applyAlignment="1">
      <alignment horizontal="center"/>
    </xf>
    <xf numFmtId="0" fontId="0" fillId="10" borderId="0" xfId="0" applyFont="1" applyFill="1" applyBorder="1" applyAlignment="1">
      <alignment horizontal="center"/>
    </xf>
    <xf numFmtId="0" fontId="0" fillId="10" borderId="0" xfId="0" applyFill="1"/>
    <xf numFmtId="0" fontId="1" fillId="11" borderId="0" xfId="0" applyFont="1" applyFill="1" applyBorder="1" applyAlignment="1">
      <alignment horizontal="center"/>
    </xf>
    <xf numFmtId="0" fontId="41" fillId="10" borderId="50" xfId="0" applyFont="1" applyFill="1" applyBorder="1" applyAlignment="1">
      <alignment horizontal="center"/>
    </xf>
    <xf numFmtId="0" fontId="41" fillId="10" borderId="46" xfId="0" applyFont="1" applyFill="1" applyBorder="1" applyAlignment="1">
      <alignment horizontal="center"/>
    </xf>
    <xf numFmtId="10" fontId="41" fillId="10" borderId="46" xfId="0" applyNumberFormat="1" applyFont="1" applyFill="1" applyBorder="1" applyAlignment="1">
      <alignment horizontal="center"/>
    </xf>
    <xf numFmtId="0" fontId="41" fillId="10" borderId="60" xfId="0" applyNumberFormat="1" applyFont="1" applyFill="1" applyBorder="1"/>
    <xf numFmtId="0" fontId="41" fillId="10" borderId="59" xfId="0" applyFont="1" applyFill="1" applyBorder="1" applyAlignment="1">
      <alignment horizontal="center"/>
    </xf>
    <xf numFmtId="0" fontId="41" fillId="10" borderId="49" xfId="0" applyNumberFormat="1" applyFont="1" applyFill="1" applyBorder="1"/>
    <xf numFmtId="0" fontId="41" fillId="10" borderId="50" xfId="0" applyNumberFormat="1" applyFont="1" applyFill="1" applyBorder="1"/>
    <xf numFmtId="0" fontId="41" fillId="10" borderId="49" xfId="0" applyFont="1" applyFill="1" applyBorder="1" applyAlignment="1">
      <alignment horizontal="center"/>
    </xf>
    <xf numFmtId="2" fontId="41" fillId="10" borderId="44" xfId="0" applyNumberFormat="1" applyFont="1" applyFill="1" applyBorder="1" applyAlignment="1">
      <alignment horizontal="center"/>
    </xf>
    <xf numFmtId="0" fontId="41" fillId="10" borderId="57" xfId="0" applyFont="1" applyFill="1" applyBorder="1" applyAlignment="1">
      <alignment horizontal="center"/>
    </xf>
    <xf numFmtId="2" fontId="41" fillId="10" borderId="61" xfId="0" applyNumberFormat="1" applyFont="1" applyFill="1" applyBorder="1" applyAlignment="1">
      <alignment horizontal="center"/>
    </xf>
    <xf numFmtId="0" fontId="41" fillId="10" borderId="48" xfId="0" applyFont="1" applyFill="1" applyBorder="1" applyAlignment="1">
      <alignment horizontal="center"/>
    </xf>
    <xf numFmtId="2" fontId="41" fillId="10" borderId="43" xfId="0" applyNumberFormat="1" applyFont="1" applyFill="1" applyBorder="1" applyAlignment="1">
      <alignment horizontal="center"/>
    </xf>
    <xf numFmtId="2" fontId="41" fillId="10" borderId="46" xfId="0" applyNumberFormat="1" applyFont="1" applyFill="1" applyBorder="1" applyAlignment="1">
      <alignment horizontal="center"/>
    </xf>
    <xf numFmtId="0" fontId="41" fillId="24" borderId="104" xfId="0" applyFont="1" applyFill="1" applyBorder="1" applyAlignment="1">
      <alignment horizontal="center"/>
    </xf>
    <xf numFmtId="2" fontId="41" fillId="24" borderId="105" xfId="0" applyNumberFormat="1" applyFont="1" applyFill="1" applyBorder="1" applyAlignment="1">
      <alignment horizontal="center"/>
    </xf>
    <xf numFmtId="0" fontId="41" fillId="10" borderId="68" xfId="0" applyFont="1" applyFill="1" applyBorder="1" applyAlignment="1">
      <alignment horizontal="center"/>
    </xf>
    <xf numFmtId="0" fontId="41" fillId="10" borderId="0" xfId="0" applyFont="1" applyFill="1" applyBorder="1" applyAlignment="1">
      <alignment horizontal="center"/>
    </xf>
    <xf numFmtId="9" fontId="41" fillId="10" borderId="63" xfId="0" applyNumberFormat="1" applyFont="1" applyFill="1" applyBorder="1" applyAlignment="1">
      <alignment horizontal="center"/>
    </xf>
    <xf numFmtId="0" fontId="41" fillId="10" borderId="62" xfId="0" applyFont="1" applyFill="1" applyBorder="1" applyAlignment="1">
      <alignment horizontal="center"/>
    </xf>
    <xf numFmtId="164" fontId="41" fillId="10" borderId="62" xfId="0" applyNumberFormat="1" applyFont="1" applyFill="1" applyBorder="1" applyAlignment="1">
      <alignment horizontal="center"/>
    </xf>
    <xf numFmtId="0" fontId="41" fillId="10" borderId="69" xfId="0" applyFont="1" applyFill="1" applyBorder="1" applyAlignment="1">
      <alignment horizontal="center"/>
    </xf>
    <xf numFmtId="0" fontId="41" fillId="10" borderId="63" xfId="0" applyFont="1" applyFill="1" applyBorder="1" applyAlignment="1">
      <alignment horizontal="center"/>
    </xf>
    <xf numFmtId="2" fontId="41" fillId="10" borderId="63" xfId="0" applyNumberFormat="1" applyFont="1" applyFill="1" applyBorder="1" applyAlignment="1">
      <alignment horizontal="center"/>
    </xf>
    <xf numFmtId="0" fontId="41" fillId="10" borderId="64" xfId="0" applyFont="1" applyFill="1" applyBorder="1" applyAlignment="1">
      <alignment horizontal="center"/>
    </xf>
    <xf numFmtId="2" fontId="41" fillId="10" borderId="64" xfId="0" applyNumberFormat="1" applyFont="1" applyFill="1" applyBorder="1" applyAlignment="1">
      <alignment horizontal="center"/>
    </xf>
    <xf numFmtId="0" fontId="41" fillId="10" borderId="21" xfId="0" applyFont="1" applyFill="1" applyBorder="1" applyAlignment="1">
      <alignment horizontal="center"/>
    </xf>
    <xf numFmtId="2" fontId="41" fillId="10" borderId="21" xfId="0" applyNumberFormat="1" applyFont="1" applyFill="1" applyBorder="1" applyAlignment="1">
      <alignment horizontal="center"/>
    </xf>
    <xf numFmtId="0" fontId="0" fillId="2" borderId="106" xfId="0" applyFill="1" applyBorder="1" applyAlignment="1">
      <alignment horizontal="right"/>
    </xf>
    <xf numFmtId="0" fontId="0" fillId="2" borderId="107" xfId="0" applyFill="1" applyBorder="1" applyAlignment="1">
      <alignment horizontal="right"/>
    </xf>
    <xf numFmtId="0" fontId="0" fillId="25" borderId="47" xfId="0" applyFill="1" applyBorder="1" applyAlignment="1">
      <alignment vertical="center"/>
    </xf>
    <xf numFmtId="0" fontId="0" fillId="9" borderId="65" xfId="0" applyFill="1" applyBorder="1" applyAlignment="1">
      <alignment vertical="center"/>
    </xf>
    <xf numFmtId="0" fontId="0" fillId="0" borderId="21" xfId="0" applyFill="1" applyBorder="1" applyAlignment="1">
      <alignment horizontal="right"/>
    </xf>
    <xf numFmtId="0" fontId="0" fillId="0" borderId="21" xfId="0" applyFont="1" applyFill="1" applyBorder="1"/>
    <xf numFmtId="0" fontId="0" fillId="0" borderId="21" xfId="0" applyFont="1" applyFill="1" applyBorder="1" applyAlignment="1">
      <alignment horizontal="right"/>
    </xf>
    <xf numFmtId="0" fontId="0" fillId="3" borderId="47" xfId="0" applyFill="1" applyBorder="1" applyAlignment="1">
      <alignment horizontal="right"/>
    </xf>
    <xf numFmtId="0" fontId="0" fillId="2" borderId="47" xfId="0" applyFill="1" applyBorder="1" applyAlignment="1">
      <alignment horizontal="right"/>
    </xf>
    <xf numFmtId="0" fontId="0" fillId="2" borderId="47" xfId="0" applyFont="1" applyFill="1" applyBorder="1" applyAlignment="1">
      <alignment horizontal="right"/>
    </xf>
    <xf numFmtId="0" fontId="0" fillId="4" borderId="41" xfId="0" applyFont="1" applyFill="1" applyBorder="1" applyAlignment="1">
      <alignment horizontal="right"/>
    </xf>
    <xf numFmtId="0" fontId="10" fillId="4" borderId="41" xfId="0" applyFont="1" applyFill="1" applyBorder="1" applyAlignment="1">
      <alignment horizontal="right" wrapText="1"/>
    </xf>
    <xf numFmtId="0" fontId="0" fillId="5" borderId="41" xfId="0" applyFill="1" applyBorder="1" applyAlignment="1">
      <alignment horizontal="right"/>
    </xf>
    <xf numFmtId="0" fontId="0" fillId="4" borderId="41" xfId="0" applyFill="1" applyBorder="1" applyAlignment="1">
      <alignment horizontal="right"/>
    </xf>
    <xf numFmtId="0" fontId="0" fillId="4" borderId="41" xfId="0" applyFont="1" applyFill="1" applyBorder="1"/>
    <xf numFmtId="0" fontId="0" fillId="2" borderId="74" xfId="0" applyFill="1" applyBorder="1" applyAlignment="1">
      <alignment horizontal="right"/>
    </xf>
    <xf numFmtId="0" fontId="0" fillId="3" borderId="108" xfId="0" applyFill="1" applyBorder="1" applyAlignment="1">
      <alignment horizontal="right"/>
    </xf>
    <xf numFmtId="0" fontId="0" fillId="3" borderId="109" xfId="0" applyFill="1" applyBorder="1" applyAlignment="1">
      <alignment horizontal="right"/>
    </xf>
    <xf numFmtId="0" fontId="0" fillId="3" borderId="110" xfId="0" applyFill="1" applyBorder="1" applyAlignment="1">
      <alignment horizontal="right"/>
    </xf>
    <xf numFmtId="0" fontId="0" fillId="3" borderId="111" xfId="0" applyFill="1" applyBorder="1" applyAlignment="1">
      <alignment horizontal="right"/>
    </xf>
    <xf numFmtId="0" fontId="0" fillId="2" borderId="110" xfId="0" applyFill="1" applyBorder="1" applyAlignment="1">
      <alignment horizontal="right"/>
    </xf>
    <xf numFmtId="0" fontId="0" fillId="2" borderId="111" xfId="0" applyFill="1" applyBorder="1" applyAlignment="1">
      <alignment horizontal="right"/>
    </xf>
    <xf numFmtId="0" fontId="0" fillId="2" borderId="110" xfId="0" applyFont="1" applyFill="1" applyBorder="1" applyAlignment="1">
      <alignment horizontal="right"/>
    </xf>
    <xf numFmtId="0" fontId="0" fillId="2" borderId="111" xfId="0" applyFont="1" applyFill="1" applyBorder="1" applyAlignment="1">
      <alignment horizontal="right"/>
    </xf>
    <xf numFmtId="0" fontId="0" fillId="3" borderId="112" xfId="0" applyFill="1" applyBorder="1" applyAlignment="1">
      <alignment horizontal="right"/>
    </xf>
    <xf numFmtId="0" fontId="0" fillId="3" borderId="113" xfId="0" applyFill="1" applyBorder="1" applyAlignment="1">
      <alignment horizontal="right"/>
    </xf>
    <xf numFmtId="0" fontId="0" fillId="3" borderId="75" xfId="0" applyFill="1" applyBorder="1" applyAlignment="1">
      <alignment horizontal="right"/>
    </xf>
    <xf numFmtId="0" fontId="0" fillId="2" borderId="75" xfId="0" applyFill="1" applyBorder="1" applyAlignment="1">
      <alignment horizontal="right"/>
    </xf>
    <xf numFmtId="0" fontId="0" fillId="2" borderId="75" xfId="0" applyFont="1" applyFill="1" applyBorder="1" applyAlignment="1">
      <alignment horizontal="right"/>
    </xf>
    <xf numFmtId="0" fontId="0" fillId="3" borderId="114" xfId="0" applyFill="1" applyBorder="1" applyAlignment="1">
      <alignment horizontal="right"/>
    </xf>
    <xf numFmtId="0" fontId="0" fillId="3" borderId="115" xfId="0" applyFill="1" applyBorder="1" applyAlignment="1">
      <alignment horizontal="right"/>
    </xf>
    <xf numFmtId="0" fontId="1" fillId="23" borderId="21" xfId="0" applyFont="1" applyFill="1" applyBorder="1" applyAlignment="1">
      <alignment horizontal="center" vertical="top"/>
    </xf>
    <xf numFmtId="0" fontId="32" fillId="10" borderId="0" xfId="0" applyFont="1" applyFill="1" applyBorder="1" applyAlignment="1"/>
    <xf numFmtId="0" fontId="32" fillId="10" borderId="0" xfId="0" applyFont="1" applyFill="1" applyBorder="1" applyAlignment="1">
      <alignment horizontal="center"/>
    </xf>
    <xf numFmtId="0" fontId="28" fillId="10" borderId="0" xfId="0" applyFont="1" applyFill="1"/>
    <xf numFmtId="0" fontId="28" fillId="10" borderId="0" xfId="0" applyFont="1" applyFill="1" applyAlignment="1">
      <alignment horizontal="center"/>
    </xf>
    <xf numFmtId="0" fontId="0" fillId="10" borderId="0" xfId="0" applyFill="1" applyAlignment="1">
      <alignment horizontal="center"/>
    </xf>
    <xf numFmtId="0" fontId="34" fillId="10" borderId="0" xfId="0" applyFont="1" applyFill="1"/>
    <xf numFmtId="0" fontId="34" fillId="10" borderId="0" xfId="0" applyFont="1" applyFill="1" applyAlignment="1">
      <alignment horizontal="center"/>
    </xf>
    <xf numFmtId="0" fontId="30" fillId="15" borderId="74" xfId="0" applyFont="1" applyFill="1" applyBorder="1"/>
    <xf numFmtId="1" fontId="29" fillId="15" borderId="74" xfId="0" applyNumberFormat="1" applyFont="1" applyFill="1" applyBorder="1" applyAlignment="1">
      <alignment horizontal="center"/>
    </xf>
    <xf numFmtId="0" fontId="14" fillId="20" borderId="117" xfId="0" applyFont="1" applyFill="1" applyBorder="1" applyAlignment="1">
      <alignment horizontal="center" vertical="center" wrapText="1"/>
    </xf>
    <xf numFmtId="0" fontId="13" fillId="20" borderId="117" xfId="0" applyFont="1" applyFill="1" applyBorder="1" applyAlignment="1">
      <alignment horizontal="center" vertical="center" wrapText="1"/>
    </xf>
    <xf numFmtId="0" fontId="13" fillId="20" borderId="23" xfId="0" applyFont="1" applyFill="1" applyBorder="1" applyAlignment="1">
      <alignment horizontal="center" vertical="center" wrapText="1"/>
    </xf>
    <xf numFmtId="0" fontId="13" fillId="20" borderId="24" xfId="0" applyFont="1" applyFill="1" applyBorder="1" applyAlignment="1">
      <alignment horizontal="center" vertical="center" wrapText="1"/>
    </xf>
    <xf numFmtId="0" fontId="17" fillId="11" borderId="84" xfId="0" applyFont="1" applyFill="1" applyBorder="1" applyAlignment="1">
      <alignment horizontal="center"/>
    </xf>
    <xf numFmtId="0" fontId="0" fillId="22" borderId="44" xfId="0" applyFill="1" applyBorder="1"/>
    <xf numFmtId="0" fontId="0" fillId="10" borderId="87" xfId="0" applyFont="1" applyFill="1" applyBorder="1"/>
    <xf numFmtId="0" fontId="0" fillId="10" borderId="84" xfId="0" applyFont="1" applyFill="1" applyBorder="1"/>
    <xf numFmtId="0" fontId="0" fillId="10" borderId="85" xfId="0" applyFont="1" applyFill="1" applyBorder="1"/>
    <xf numFmtId="0" fontId="30" fillId="18" borderId="45" xfId="0" applyFont="1" applyFill="1" applyBorder="1"/>
    <xf numFmtId="2" fontId="29" fillId="18" borderId="45" xfId="0" applyNumberFormat="1" applyFont="1" applyFill="1" applyBorder="1" applyAlignment="1">
      <alignment horizontal="center"/>
    </xf>
    <xf numFmtId="0" fontId="30" fillId="10" borderId="91" xfId="0" applyFont="1" applyFill="1" applyBorder="1"/>
    <xf numFmtId="0" fontId="0" fillId="10" borderId="91" xfId="0" applyFont="1" applyFill="1" applyBorder="1"/>
    <xf numFmtId="0" fontId="0" fillId="10" borderId="92" xfId="0" applyFont="1" applyFill="1" applyBorder="1"/>
    <xf numFmtId="0" fontId="17" fillId="12" borderId="5" xfId="0" applyFont="1" applyFill="1" applyBorder="1" applyAlignment="1" applyProtection="1">
      <alignment horizontal="center"/>
      <protection locked="0"/>
    </xf>
    <xf numFmtId="0" fontId="17" fillId="12" borderId="3" xfId="0" applyFont="1" applyFill="1" applyBorder="1" applyAlignment="1" applyProtection="1">
      <alignment horizontal="center"/>
      <protection locked="0"/>
    </xf>
    <xf numFmtId="0" fontId="28" fillId="12" borderId="21" xfId="0" applyFont="1" applyFill="1" applyBorder="1" applyProtection="1">
      <protection locked="0"/>
    </xf>
    <xf numFmtId="0" fontId="28" fillId="13" borderId="21" xfId="0" applyFont="1" applyFill="1" applyBorder="1" applyAlignment="1" applyProtection="1">
      <alignment horizontal="center"/>
      <protection locked="0"/>
    </xf>
    <xf numFmtId="0" fontId="1" fillId="13" borderId="47" xfId="0" applyFont="1" applyFill="1" applyBorder="1" applyAlignment="1" applyProtection="1">
      <alignment horizontal="center"/>
      <protection locked="0"/>
    </xf>
    <xf numFmtId="0" fontId="28" fillId="13" borderId="47" xfId="0" applyFont="1" applyFill="1" applyBorder="1" applyAlignment="1" applyProtection="1">
      <alignment horizontal="center"/>
      <protection locked="0"/>
    </xf>
    <xf numFmtId="0" fontId="28" fillId="12" borderId="6" xfId="0" applyFont="1" applyFill="1" applyBorder="1" applyProtection="1">
      <protection locked="0"/>
    </xf>
    <xf numFmtId="0" fontId="17" fillId="12" borderId="21" xfId="0" applyFont="1" applyFill="1" applyBorder="1" applyAlignment="1" applyProtection="1">
      <alignment horizontal="center"/>
      <protection locked="0"/>
    </xf>
    <xf numFmtId="0" fontId="0" fillId="0" borderId="0" xfId="0" applyFill="1"/>
    <xf numFmtId="0" fontId="0" fillId="26" borderId="0" xfId="0" applyFill="1" applyAlignment="1">
      <alignment horizontal="center"/>
    </xf>
    <xf numFmtId="0" fontId="1" fillId="0" borderId="21" xfId="0" applyFont="1" applyFill="1" applyBorder="1" applyAlignment="1">
      <alignment vertical="center"/>
    </xf>
    <xf numFmtId="0" fontId="0" fillId="0" borderId="21" xfId="0" applyFont="1" applyFill="1" applyBorder="1" applyAlignment="1">
      <alignment horizontal="center"/>
    </xf>
    <xf numFmtId="0" fontId="2" fillId="0" borderId="21" xfId="0" applyFont="1" applyFill="1" applyBorder="1" applyAlignment="1">
      <alignment horizontal="center" wrapText="1"/>
    </xf>
    <xf numFmtId="164" fontId="2" fillId="0" borderId="21" xfId="0" applyNumberFormat="1" applyFont="1" applyFill="1" applyBorder="1" applyAlignment="1">
      <alignment horizontal="center" wrapText="1"/>
    </xf>
    <xf numFmtId="164" fontId="3" fillId="0" borderId="21" xfId="0" applyNumberFormat="1" applyFont="1" applyFill="1" applyBorder="1" applyAlignment="1">
      <alignment horizontal="center" wrapText="1"/>
    </xf>
    <xf numFmtId="0" fontId="3" fillId="0" borderId="21" xfId="0" applyFont="1" applyFill="1" applyBorder="1" applyAlignment="1">
      <alignment horizontal="center" wrapText="1"/>
    </xf>
    <xf numFmtId="0" fontId="4" fillId="0" borderId="21" xfId="0" applyFont="1" applyFill="1" applyBorder="1" applyAlignment="1">
      <alignment horizontal="center" wrapText="1"/>
    </xf>
    <xf numFmtId="164" fontId="4" fillId="0" borderId="21" xfId="0" applyNumberFormat="1" applyFont="1" applyFill="1" applyBorder="1" applyAlignment="1">
      <alignment horizontal="center" wrapText="1"/>
    </xf>
    <xf numFmtId="0" fontId="5" fillId="0" borderId="21" xfId="0" applyFont="1" applyFill="1" applyBorder="1" applyAlignment="1">
      <alignment horizontal="center" wrapText="1"/>
    </xf>
    <xf numFmtId="164" fontId="5" fillId="0" borderId="21" xfId="0" applyNumberFormat="1" applyFont="1" applyFill="1" applyBorder="1" applyAlignment="1">
      <alignment horizontal="center" wrapText="1"/>
    </xf>
    <xf numFmtId="0" fontId="6" fillId="0" borderId="21" xfId="0" applyFont="1" applyFill="1" applyBorder="1" applyAlignment="1">
      <alignment horizontal="center" wrapText="1"/>
    </xf>
    <xf numFmtId="164" fontId="6" fillId="0" borderId="21" xfId="0" applyNumberFormat="1" applyFont="1" applyFill="1" applyBorder="1" applyAlignment="1">
      <alignment horizontal="center" wrapText="1"/>
    </xf>
    <xf numFmtId="0" fontId="7" fillId="0" borderId="21" xfId="0" applyFont="1" applyFill="1" applyBorder="1" applyAlignment="1">
      <alignment horizontal="center" wrapText="1"/>
    </xf>
    <xf numFmtId="164" fontId="7" fillId="0" borderId="21" xfId="0" applyNumberFormat="1" applyFont="1" applyFill="1" applyBorder="1" applyAlignment="1">
      <alignment horizontal="center" wrapText="1"/>
    </xf>
    <xf numFmtId="0" fontId="8" fillId="0" borderId="21" xfId="0" applyFont="1" applyFill="1" applyBorder="1" applyAlignment="1">
      <alignment horizontal="center" wrapText="1"/>
    </xf>
    <xf numFmtId="164" fontId="8" fillId="0" borderId="21" xfId="0" applyNumberFormat="1" applyFont="1" applyFill="1" applyBorder="1" applyAlignment="1">
      <alignment horizontal="center" wrapText="1"/>
    </xf>
    <xf numFmtId="2" fontId="5" fillId="0" borderId="21" xfId="0" applyNumberFormat="1" applyFont="1" applyFill="1" applyBorder="1" applyAlignment="1">
      <alignment horizontal="center" wrapText="1"/>
    </xf>
    <xf numFmtId="0" fontId="0" fillId="0" borderId="121" xfId="0" applyBorder="1"/>
    <xf numFmtId="164" fontId="45" fillId="0" borderId="21" xfId="0" applyNumberFormat="1" applyFont="1" applyBorder="1" applyAlignment="1">
      <alignment horizontal="center" wrapText="1"/>
    </xf>
    <xf numFmtId="164" fontId="2" fillId="0" borderId="21" xfId="0" applyNumberFormat="1" applyFont="1" applyBorder="1" applyAlignment="1">
      <alignment horizontal="center" wrapText="1"/>
    </xf>
    <xf numFmtId="0" fontId="0" fillId="0" borderId="21" xfId="0" applyBorder="1" applyAlignment="1">
      <alignment horizontal="center"/>
    </xf>
    <xf numFmtId="164" fontId="46" fillId="0" borderId="21" xfId="0" applyNumberFormat="1" applyFont="1" applyBorder="1" applyAlignment="1">
      <alignment horizontal="center" wrapText="1"/>
    </xf>
    <xf numFmtId="164" fontId="47" fillId="0" borderId="21" xfId="0" applyNumberFormat="1" applyFont="1" applyBorder="1" applyAlignment="1">
      <alignment horizontal="center" wrapText="1"/>
    </xf>
    <xf numFmtId="164" fontId="48" fillId="0" borderId="21" xfId="0" applyNumberFormat="1" applyFont="1" applyBorder="1" applyAlignment="1">
      <alignment horizontal="center" wrapText="1"/>
    </xf>
    <xf numFmtId="164" fontId="49" fillId="0" borderId="21" xfId="0" applyNumberFormat="1" applyFont="1" applyBorder="1" applyAlignment="1">
      <alignment horizontal="center" wrapText="1"/>
    </xf>
    <xf numFmtId="164" fontId="50" fillId="0" borderId="21" xfId="0" applyNumberFormat="1" applyFont="1" applyBorder="1" applyAlignment="1">
      <alignment horizontal="center" wrapText="1"/>
    </xf>
    <xf numFmtId="2" fontId="4" fillId="0" borderId="62" xfId="0" applyNumberFormat="1" applyFont="1" applyFill="1" applyBorder="1" applyAlignment="1">
      <alignment horizontal="center" wrapText="1"/>
    </xf>
    <xf numFmtId="2" fontId="4" fillId="0" borderId="1" xfId="0" applyNumberFormat="1" applyFont="1" applyFill="1" applyBorder="1" applyAlignment="1">
      <alignment horizontal="center" wrapText="1"/>
    </xf>
    <xf numFmtId="2" fontId="4" fillId="0" borderId="23" xfId="0" applyNumberFormat="1" applyFont="1" applyFill="1" applyBorder="1" applyAlignment="1">
      <alignment horizontal="center" wrapText="1"/>
    </xf>
    <xf numFmtId="2" fontId="4" fillId="0" borderId="6" xfId="0" applyNumberFormat="1" applyFont="1" applyFill="1" applyBorder="1" applyAlignment="1">
      <alignment horizontal="center" wrapText="1"/>
    </xf>
    <xf numFmtId="2" fontId="4" fillId="0" borderId="26" xfId="0" applyNumberFormat="1" applyFont="1" applyFill="1" applyBorder="1" applyAlignment="1">
      <alignment horizontal="center" wrapText="1"/>
    </xf>
    <xf numFmtId="2" fontId="2" fillId="0" borderId="62" xfId="0" applyNumberFormat="1" applyFont="1" applyFill="1" applyBorder="1" applyAlignment="1">
      <alignment horizontal="center" wrapText="1"/>
    </xf>
    <xf numFmtId="2" fontId="3" fillId="0" borderId="62" xfId="0" applyNumberFormat="1" applyFont="1" applyFill="1" applyBorder="1" applyAlignment="1">
      <alignment horizontal="center" wrapText="1"/>
    </xf>
    <xf numFmtId="2" fontId="5" fillId="0" borderId="62" xfId="0" applyNumberFormat="1" applyFont="1" applyFill="1" applyBorder="1" applyAlignment="1">
      <alignment horizontal="center" wrapText="1"/>
    </xf>
    <xf numFmtId="2" fontId="6" fillId="0" borderId="62" xfId="0" applyNumberFormat="1" applyFont="1" applyFill="1" applyBorder="1" applyAlignment="1">
      <alignment horizontal="center" wrapText="1"/>
    </xf>
    <xf numFmtId="2" fontId="7" fillId="0" borderId="62" xfId="0" applyNumberFormat="1" applyFont="1" applyFill="1" applyBorder="1" applyAlignment="1">
      <alignment horizontal="center" wrapText="1"/>
    </xf>
    <xf numFmtId="2" fontId="8" fillId="0" borderId="62" xfId="0" applyNumberFormat="1" applyFont="1" applyFill="1" applyBorder="1" applyAlignment="1">
      <alignment horizontal="center" wrapText="1"/>
    </xf>
    <xf numFmtId="2" fontId="8" fillId="0" borderId="101" xfId="0" applyNumberFormat="1" applyFont="1" applyFill="1" applyBorder="1" applyAlignment="1">
      <alignment horizontal="center" wrapText="1"/>
    </xf>
    <xf numFmtId="2" fontId="2" fillId="0" borderId="3" xfId="0" applyNumberFormat="1" applyFont="1" applyFill="1" applyBorder="1" applyAlignment="1">
      <alignment horizontal="center" wrapText="1"/>
    </xf>
    <xf numFmtId="2" fontId="3" fillId="0" borderId="3" xfId="0" applyNumberFormat="1" applyFont="1" applyFill="1" applyBorder="1" applyAlignment="1">
      <alignment horizontal="center" wrapText="1"/>
    </xf>
    <xf numFmtId="2" fontId="6" fillId="0" borderId="3" xfId="0" applyNumberFormat="1" applyFont="1" applyFill="1" applyBorder="1" applyAlignment="1">
      <alignment horizontal="center" wrapText="1"/>
    </xf>
    <xf numFmtId="2" fontId="8" fillId="0" borderId="3" xfId="0" applyNumberFormat="1" applyFont="1" applyFill="1" applyBorder="1" applyAlignment="1">
      <alignment horizontal="center" wrapText="1"/>
    </xf>
    <xf numFmtId="2" fontId="8" fillId="0" borderId="4" xfId="0" applyNumberFormat="1" applyFont="1" applyFill="1" applyBorder="1" applyAlignment="1">
      <alignment horizontal="center" wrapText="1"/>
    </xf>
    <xf numFmtId="2" fontId="2" fillId="0" borderId="19" xfId="0" applyNumberFormat="1" applyFont="1" applyFill="1" applyBorder="1" applyAlignment="1">
      <alignment horizontal="center" wrapText="1"/>
    </xf>
    <xf numFmtId="2" fontId="3" fillId="0" borderId="19" xfId="0" applyNumberFormat="1" applyFont="1" applyFill="1" applyBorder="1" applyAlignment="1">
      <alignment horizontal="center" wrapText="1"/>
    </xf>
    <xf numFmtId="2" fontId="4" fillId="0" borderId="19" xfId="0" applyNumberFormat="1" applyFont="1" applyFill="1" applyBorder="1" applyAlignment="1">
      <alignment horizontal="center" wrapText="1"/>
    </xf>
    <xf numFmtId="2" fontId="5" fillId="0" borderId="19" xfId="0" applyNumberFormat="1" applyFont="1" applyFill="1" applyBorder="1" applyAlignment="1">
      <alignment horizontal="center" wrapText="1"/>
    </xf>
    <xf numFmtId="2" fontId="20" fillId="0" borderId="19" xfId="0" applyNumberFormat="1" applyFont="1" applyFill="1" applyBorder="1" applyAlignment="1">
      <alignment horizontal="center" wrapText="1"/>
    </xf>
    <xf numFmtId="2" fontId="6" fillId="0" borderId="19" xfId="0" applyNumberFormat="1" applyFont="1" applyFill="1" applyBorder="1" applyAlignment="1">
      <alignment horizontal="center" wrapText="1"/>
    </xf>
    <xf numFmtId="2" fontId="8" fillId="0" borderId="19" xfId="0" applyNumberFormat="1" applyFont="1" applyFill="1" applyBorder="1" applyAlignment="1">
      <alignment horizontal="center" wrapText="1"/>
    </xf>
    <xf numFmtId="2" fontId="21" fillId="0" borderId="20" xfId="0" applyNumberFormat="1" applyFont="1" applyFill="1" applyBorder="1" applyAlignment="1">
      <alignment horizontal="center" wrapText="1"/>
    </xf>
    <xf numFmtId="2" fontId="2" fillId="0" borderId="1" xfId="0" applyNumberFormat="1" applyFont="1" applyFill="1" applyBorder="1" applyAlignment="1">
      <alignment horizontal="center" wrapText="1"/>
    </xf>
    <xf numFmtId="2" fontId="3" fillId="0" borderId="1" xfId="0" applyNumberFormat="1" applyFont="1" applyFill="1" applyBorder="1" applyAlignment="1">
      <alignment horizontal="center" wrapText="1"/>
    </xf>
    <xf numFmtId="2" fontId="5" fillId="0" borderId="1" xfId="0" applyNumberFormat="1" applyFont="1" applyFill="1" applyBorder="1" applyAlignment="1">
      <alignment horizontal="center" wrapText="1"/>
    </xf>
    <xf numFmtId="2" fontId="6" fillId="0" borderId="1" xfId="0" applyNumberFormat="1" applyFont="1" applyFill="1" applyBorder="1" applyAlignment="1">
      <alignment horizontal="center" wrapText="1"/>
    </xf>
    <xf numFmtId="2" fontId="7" fillId="0" borderId="1" xfId="0" applyNumberFormat="1" applyFont="1" applyFill="1" applyBorder="1" applyAlignment="1">
      <alignment horizontal="center" wrapText="1"/>
    </xf>
    <xf numFmtId="2" fontId="8" fillId="0" borderId="1" xfId="0" applyNumberFormat="1" applyFont="1" applyFill="1" applyBorder="1" applyAlignment="1">
      <alignment horizontal="center" wrapText="1"/>
    </xf>
    <xf numFmtId="2" fontId="8" fillId="0" borderId="2" xfId="0" applyNumberFormat="1" applyFont="1" applyFill="1" applyBorder="1" applyAlignment="1">
      <alignment horizontal="center" wrapText="1"/>
    </xf>
    <xf numFmtId="2" fontId="2" fillId="0" borderId="23" xfId="0" applyNumberFormat="1" applyFont="1" applyFill="1" applyBorder="1" applyAlignment="1">
      <alignment horizontal="center" wrapText="1"/>
    </xf>
    <xf numFmtId="2" fontId="3" fillId="0" borderId="23" xfId="0" applyNumberFormat="1" applyFont="1" applyFill="1" applyBorder="1" applyAlignment="1">
      <alignment horizontal="center" wrapText="1"/>
    </xf>
    <xf numFmtId="2" fontId="5" fillId="0" borderId="23" xfId="0" applyNumberFormat="1" applyFont="1" applyFill="1" applyBorder="1" applyAlignment="1">
      <alignment horizontal="center" wrapText="1"/>
    </xf>
    <xf numFmtId="2" fontId="6" fillId="0" borderId="23" xfId="0" applyNumberFormat="1" applyFont="1" applyFill="1" applyBorder="1" applyAlignment="1">
      <alignment horizontal="center" wrapText="1"/>
    </xf>
    <xf numFmtId="2" fontId="7" fillId="0" borderId="23" xfId="0" applyNumberFormat="1" applyFont="1" applyFill="1" applyBorder="1" applyAlignment="1">
      <alignment horizontal="center" wrapText="1"/>
    </xf>
    <xf numFmtId="2" fontId="8" fillId="0" borderId="23" xfId="0" applyNumberFormat="1" applyFont="1" applyFill="1" applyBorder="1" applyAlignment="1">
      <alignment horizontal="center" wrapText="1"/>
    </xf>
    <xf numFmtId="2" fontId="8" fillId="0" borderId="24" xfId="0" applyNumberFormat="1" applyFont="1" applyFill="1" applyBorder="1" applyAlignment="1">
      <alignment horizontal="center" wrapText="1"/>
    </xf>
    <xf numFmtId="2" fontId="8" fillId="0" borderId="25" xfId="0" applyNumberFormat="1" applyFont="1" applyFill="1" applyBorder="1" applyAlignment="1">
      <alignment horizontal="center" wrapText="1"/>
    </xf>
    <xf numFmtId="2" fontId="2" fillId="0" borderId="6" xfId="0" applyNumberFormat="1" applyFont="1" applyFill="1" applyBorder="1" applyAlignment="1">
      <alignment horizontal="center" wrapText="1"/>
    </xf>
    <xf numFmtId="2" fontId="3" fillId="0" borderId="6" xfId="0" applyNumberFormat="1" applyFont="1" applyFill="1" applyBorder="1" applyAlignment="1">
      <alignment horizontal="center" wrapText="1"/>
    </xf>
    <xf numFmtId="2" fontId="5" fillId="0" borderId="6" xfId="0" applyNumberFormat="1" applyFont="1" applyFill="1" applyBorder="1" applyAlignment="1">
      <alignment horizontal="center" wrapText="1"/>
    </xf>
    <xf numFmtId="2" fontId="6" fillId="0" borderId="6" xfId="0" applyNumberFormat="1" applyFont="1" applyFill="1" applyBorder="1" applyAlignment="1">
      <alignment horizontal="center" wrapText="1"/>
    </xf>
    <xf numFmtId="2" fontId="20" fillId="0" borderId="6" xfId="0" applyNumberFormat="1" applyFont="1" applyFill="1" applyBorder="1" applyAlignment="1">
      <alignment horizontal="center" wrapText="1"/>
    </xf>
    <xf numFmtId="2" fontId="8" fillId="0" borderId="6" xfId="0" applyNumberFormat="1" applyFont="1" applyFill="1" applyBorder="1" applyAlignment="1">
      <alignment horizontal="center" wrapText="1"/>
    </xf>
    <xf numFmtId="2" fontId="21" fillId="0" borderId="22" xfId="0" applyNumberFormat="1" applyFont="1" applyFill="1" applyBorder="1" applyAlignment="1">
      <alignment horizontal="center" wrapText="1"/>
    </xf>
    <xf numFmtId="2" fontId="2" fillId="0" borderId="26" xfId="0" applyNumberFormat="1" applyFont="1" applyFill="1" applyBorder="1" applyAlignment="1">
      <alignment horizontal="center" wrapText="1"/>
    </xf>
    <xf numFmtId="2" fontId="3" fillId="0" borderId="26" xfId="0" applyNumberFormat="1" applyFont="1" applyFill="1" applyBorder="1" applyAlignment="1">
      <alignment horizontal="center" wrapText="1"/>
    </xf>
    <xf numFmtId="2" fontId="5" fillId="0" borderId="26" xfId="0" applyNumberFormat="1" applyFont="1" applyFill="1" applyBorder="1" applyAlignment="1">
      <alignment horizontal="center" wrapText="1"/>
    </xf>
    <xf numFmtId="2" fontId="6" fillId="0" borderId="26" xfId="0" applyNumberFormat="1" applyFont="1" applyFill="1" applyBorder="1" applyAlignment="1">
      <alignment horizontal="center" wrapText="1"/>
    </xf>
    <xf numFmtId="2" fontId="20" fillId="0" borderId="26" xfId="0" applyNumberFormat="1" applyFont="1" applyFill="1" applyBorder="1" applyAlignment="1">
      <alignment horizontal="center" wrapText="1"/>
    </xf>
    <xf numFmtId="2" fontId="8" fillId="0" borderId="26" xfId="0" applyNumberFormat="1" applyFont="1" applyFill="1" applyBorder="1" applyAlignment="1">
      <alignment horizontal="center" wrapText="1"/>
    </xf>
    <xf numFmtId="2" fontId="21" fillId="0" borderId="27" xfId="0" applyNumberFormat="1" applyFont="1" applyFill="1" applyBorder="1" applyAlignment="1">
      <alignment horizontal="center" wrapText="1"/>
    </xf>
    <xf numFmtId="2" fontId="39" fillId="0" borderId="3" xfId="0" applyNumberFormat="1" applyFont="1" applyFill="1" applyBorder="1" applyAlignment="1">
      <alignment horizontal="center" wrapText="1"/>
    </xf>
    <xf numFmtId="0" fontId="0" fillId="10" borderId="0" xfId="0" applyFill="1"/>
    <xf numFmtId="0" fontId="44" fillId="10" borderId="0" xfId="0" applyFont="1" applyFill="1" applyAlignment="1">
      <alignment horizontal="center"/>
    </xf>
    <xf numFmtId="0" fontId="30" fillId="18" borderId="70" xfId="0" applyFont="1" applyFill="1" applyBorder="1" applyAlignment="1">
      <alignment horizontal="center"/>
    </xf>
    <xf numFmtId="0" fontId="30" fillId="18" borderId="41" xfId="0" applyFont="1" applyFill="1" applyBorder="1" applyAlignment="1">
      <alignment horizontal="center"/>
    </xf>
    <xf numFmtId="0" fontId="19" fillId="11" borderId="16" xfId="0" applyFont="1" applyFill="1" applyBorder="1" applyAlignment="1">
      <alignment horizontal="center"/>
    </xf>
    <xf numFmtId="0" fontId="0" fillId="10" borderId="0" xfId="0" applyFill="1"/>
    <xf numFmtId="0" fontId="1" fillId="11" borderId="0" xfId="0" applyFont="1" applyFill="1" applyBorder="1" applyAlignment="1">
      <alignment horizontal="center"/>
    </xf>
    <xf numFmtId="0" fontId="27" fillId="15" borderId="21" xfId="0" applyFont="1" applyFill="1" applyBorder="1" applyAlignment="1">
      <alignment horizontal="center"/>
    </xf>
    <xf numFmtId="0" fontId="27" fillId="15" borderId="74" xfId="0" applyFont="1" applyFill="1" applyBorder="1" applyAlignment="1">
      <alignment horizontal="center"/>
    </xf>
    <xf numFmtId="0" fontId="43" fillId="11" borderId="78" xfId="0" applyFont="1" applyFill="1" applyBorder="1" applyAlignment="1">
      <alignment horizontal="center" vertical="center"/>
    </xf>
    <xf numFmtId="0" fontId="43" fillId="11" borderId="31" xfId="0" applyFont="1" applyFill="1" applyBorder="1" applyAlignment="1">
      <alignment horizontal="center" vertical="center"/>
    </xf>
    <xf numFmtId="0" fontId="43" fillId="11" borderId="116" xfId="0" applyFont="1" applyFill="1" applyBorder="1" applyAlignment="1">
      <alignment horizontal="center" vertical="center"/>
    </xf>
    <xf numFmtId="1" fontId="29" fillId="15" borderId="119" xfId="0" applyNumberFormat="1" applyFont="1" applyFill="1" applyBorder="1" applyAlignment="1">
      <alignment horizontal="center"/>
    </xf>
    <xf numFmtId="1" fontId="29" fillId="15" borderId="120" xfId="0" applyNumberFormat="1" applyFont="1" applyFill="1" applyBorder="1" applyAlignment="1">
      <alignment horizontal="center"/>
    </xf>
    <xf numFmtId="0" fontId="1" fillId="23" borderId="75" xfId="0" applyFont="1" applyFill="1" applyBorder="1" applyAlignment="1">
      <alignment horizontal="left" vertical="top" wrapText="1"/>
    </xf>
    <xf numFmtId="0" fontId="1" fillId="23" borderId="94" xfId="0" applyFont="1" applyFill="1" applyBorder="1" applyAlignment="1">
      <alignment horizontal="left" vertical="top" wrapText="1"/>
    </xf>
    <xf numFmtId="0" fontId="1" fillId="23" borderId="95" xfId="0" applyFont="1" applyFill="1" applyBorder="1" applyAlignment="1">
      <alignment horizontal="left" vertical="top" wrapText="1"/>
    </xf>
    <xf numFmtId="0" fontId="1" fillId="23" borderId="41" xfId="0" applyFont="1" applyFill="1" applyBorder="1" applyAlignment="1">
      <alignment horizontal="left" vertical="top" wrapText="1"/>
    </xf>
    <xf numFmtId="2" fontId="29" fillId="18" borderId="71" xfId="0" applyNumberFormat="1" applyFont="1" applyFill="1" applyBorder="1" applyAlignment="1">
      <alignment horizontal="center"/>
    </xf>
    <xf numFmtId="2" fontId="29" fillId="18" borderId="72" xfId="0" applyNumberFormat="1" applyFont="1" applyFill="1" applyBorder="1" applyAlignment="1">
      <alignment horizontal="center"/>
    </xf>
    <xf numFmtId="2" fontId="29" fillId="18" borderId="118" xfId="0" applyNumberFormat="1" applyFont="1" applyFill="1" applyBorder="1" applyAlignment="1">
      <alignment horizontal="center"/>
    </xf>
    <xf numFmtId="2" fontId="29" fillId="18" borderId="91" xfId="0" applyNumberFormat="1" applyFont="1" applyFill="1" applyBorder="1" applyAlignment="1">
      <alignment horizontal="center"/>
    </xf>
    <xf numFmtId="0" fontId="0" fillId="22" borderId="47" xfId="0" applyFill="1" applyBorder="1" applyAlignment="1">
      <alignment horizontal="center"/>
    </xf>
    <xf numFmtId="0" fontId="0" fillId="22" borderId="41" xfId="0" applyFill="1" applyBorder="1" applyAlignment="1">
      <alignment horizontal="center"/>
    </xf>
    <xf numFmtId="2" fontId="30" fillId="15" borderId="70" xfId="0" applyNumberFormat="1" applyFont="1" applyFill="1" applyBorder="1" applyAlignment="1">
      <alignment horizontal="center"/>
    </xf>
    <xf numFmtId="2" fontId="30" fillId="15" borderId="41" xfId="0" applyNumberFormat="1" applyFont="1" applyFill="1" applyBorder="1" applyAlignment="1">
      <alignment horizontal="center"/>
    </xf>
    <xf numFmtId="0" fontId="30" fillId="15" borderId="48" xfId="0" applyFont="1" applyFill="1" applyBorder="1" applyAlignment="1">
      <alignment horizontal="center"/>
    </xf>
    <xf numFmtId="0" fontId="30" fillId="16" borderId="42" xfId="0" applyFont="1" applyFill="1" applyBorder="1"/>
    <xf numFmtId="2" fontId="30" fillId="17" borderId="70" xfId="0" applyNumberFormat="1" applyFont="1" applyFill="1" applyBorder="1" applyAlignment="1">
      <alignment horizontal="center"/>
    </xf>
    <xf numFmtId="2" fontId="30" fillId="17" borderId="41" xfId="0" applyNumberFormat="1" applyFont="1" applyFill="1" applyBorder="1" applyAlignment="1">
      <alignment horizontal="center"/>
    </xf>
    <xf numFmtId="1" fontId="30" fillId="15" borderId="50" xfId="0" applyNumberFormat="1" applyFont="1" applyFill="1" applyBorder="1" applyAlignment="1">
      <alignment horizontal="center"/>
    </xf>
    <xf numFmtId="0" fontId="30" fillId="16" borderId="45" xfId="0" applyFont="1" applyFill="1" applyBorder="1"/>
    <xf numFmtId="0" fontId="30" fillId="17" borderId="48" xfId="0" applyFont="1" applyFill="1" applyBorder="1" applyAlignment="1">
      <alignment horizontal="center"/>
    </xf>
    <xf numFmtId="0" fontId="30" fillId="18" borderId="42" xfId="0" applyFont="1" applyFill="1" applyBorder="1"/>
    <xf numFmtId="0" fontId="26" fillId="17" borderId="71" xfId="0" applyFont="1" applyFill="1" applyBorder="1" applyAlignment="1">
      <alignment horizontal="center"/>
    </xf>
    <xf numFmtId="0" fontId="0" fillId="18" borderId="72" xfId="0" applyFill="1" applyBorder="1"/>
    <xf numFmtId="0" fontId="0" fillId="18" borderId="73" xfId="0" applyFill="1" applyBorder="1"/>
    <xf numFmtId="0" fontId="0" fillId="10" borderId="0" xfId="0" applyFill="1" applyBorder="1" applyAlignment="1">
      <alignment horizontal="center"/>
    </xf>
    <xf numFmtId="0" fontId="0" fillId="10" borderId="0" xfId="0" applyFont="1" applyFill="1" applyBorder="1" applyAlignment="1">
      <alignment horizontal="center"/>
    </xf>
    <xf numFmtId="0" fontId="41" fillId="24" borderId="102" xfId="0" applyFont="1" applyFill="1" applyBorder="1" applyAlignment="1">
      <alignment horizontal="center"/>
    </xf>
    <xf numFmtId="0" fontId="41" fillId="24" borderId="103" xfId="0" applyFont="1" applyFill="1" applyBorder="1" applyAlignment="1">
      <alignment horizontal="center"/>
    </xf>
    <xf numFmtId="0" fontId="42" fillId="10" borderId="66" xfId="0" applyFont="1" applyFill="1" applyBorder="1" applyAlignment="1">
      <alignment horizontal="center"/>
    </xf>
    <xf numFmtId="0" fontId="42" fillId="10" borderId="0" xfId="0" applyFont="1" applyFill="1" applyBorder="1" applyAlignment="1">
      <alignment horizontal="center"/>
    </xf>
    <xf numFmtId="0" fontId="41" fillId="10" borderId="47" xfId="0" applyFont="1" applyFill="1" applyBorder="1" applyAlignment="1">
      <alignment horizontal="center"/>
    </xf>
    <xf numFmtId="0" fontId="41" fillId="10" borderId="75" xfId="0" applyFont="1" applyFill="1" applyBorder="1" applyAlignment="1">
      <alignment horizontal="center"/>
    </xf>
    <xf numFmtId="0" fontId="41" fillId="10" borderId="41" xfId="0" applyFont="1" applyFill="1" applyBorder="1" applyAlignment="1">
      <alignment horizontal="center"/>
    </xf>
    <xf numFmtId="0" fontId="41" fillId="10" borderId="76" xfId="0" applyFont="1" applyFill="1" applyBorder="1" applyAlignment="1">
      <alignment horizontal="center"/>
    </xf>
    <xf numFmtId="0" fontId="41" fillId="10" borderId="77" xfId="0" applyFont="1" applyFill="1" applyBorder="1" applyAlignment="1">
      <alignment horizontal="center"/>
    </xf>
    <xf numFmtId="0" fontId="41" fillId="10" borderId="78" xfId="0" applyFont="1" applyFill="1" applyBorder="1" applyAlignment="1">
      <alignment horizontal="center"/>
    </xf>
    <xf numFmtId="0" fontId="41" fillId="10" borderId="32" xfId="0" applyFont="1" applyFill="1" applyBorder="1" applyAlignment="1">
      <alignment horizontal="center"/>
    </xf>
    <xf numFmtId="0" fontId="41" fillId="10" borderId="48" xfId="0" applyFont="1" applyFill="1" applyBorder="1" applyAlignment="1">
      <alignment horizontal="center"/>
    </xf>
    <xf numFmtId="0" fontId="41" fillId="10" borderId="43" xfId="0" applyFont="1" applyFill="1" applyBorder="1" applyAlignment="1">
      <alignment horizontal="center"/>
    </xf>
    <xf numFmtId="0" fontId="41" fillId="10" borderId="79" xfId="0" applyFont="1" applyFill="1" applyBorder="1" applyAlignment="1">
      <alignment horizontal="center"/>
    </xf>
    <xf numFmtId="0" fontId="41" fillId="10" borderId="80" xfId="0" applyFont="1" applyFill="1" applyBorder="1" applyAlignment="1">
      <alignment horizontal="center"/>
    </xf>
    <xf numFmtId="0" fontId="41" fillId="10" borderId="81" xfId="0" applyFont="1" applyFill="1" applyBorder="1" applyAlignment="1">
      <alignment horizontal="center"/>
    </xf>
    <xf numFmtId="0" fontId="41" fillId="10" borderId="99" xfId="0" applyFont="1" applyFill="1" applyBorder="1" applyAlignment="1">
      <alignment horizontal="center"/>
    </xf>
    <xf numFmtId="0" fontId="1" fillId="0" borderId="83" xfId="0" applyFont="1" applyFill="1" applyBorder="1" applyAlignment="1">
      <alignment horizontal="center" vertical="center"/>
    </xf>
    <xf numFmtId="0" fontId="1" fillId="0" borderId="84" xfId="0" applyFont="1" applyFill="1" applyBorder="1" applyAlignment="1">
      <alignment horizontal="center" vertical="center"/>
    </xf>
    <xf numFmtId="0" fontId="0" fillId="0" borderId="84" xfId="0" applyFill="1" applyBorder="1"/>
    <xf numFmtId="0" fontId="0" fillId="0" borderId="85" xfId="0" applyFill="1" applyBorder="1"/>
    <xf numFmtId="0" fontId="1" fillId="0" borderId="82"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Fill="1"/>
    <xf numFmtId="0" fontId="1" fillId="2" borderId="88" xfId="0" applyFont="1" applyFill="1" applyBorder="1" applyAlignment="1">
      <alignment horizontal="center" vertical="center"/>
    </xf>
    <xf numFmtId="0" fontId="0" fillId="0" borderId="89" xfId="0" applyBorder="1"/>
    <xf numFmtId="0" fontId="0" fillId="0" borderId="90" xfId="0" applyBorder="1"/>
    <xf numFmtId="0" fontId="1" fillId="2" borderId="86" xfId="0" applyFont="1" applyFill="1" applyBorder="1" applyAlignment="1">
      <alignment horizontal="center" vertical="center"/>
    </xf>
    <xf numFmtId="0" fontId="0" fillId="0" borderId="0" xfId="0" applyBorder="1"/>
    <xf numFmtId="0" fontId="0" fillId="0" borderId="91" xfId="0" applyBorder="1"/>
    <xf numFmtId="0" fontId="0" fillId="6" borderId="16" xfId="0" applyFont="1" applyFill="1" applyBorder="1" applyAlignment="1">
      <alignment horizontal="center"/>
    </xf>
    <xf numFmtId="0" fontId="0" fillId="0" borderId="87" xfId="0" applyBorder="1"/>
    <xf numFmtId="0" fontId="0" fillId="0" borderId="92" xfId="0" applyBorder="1"/>
    <xf numFmtId="0" fontId="0" fillId="6" borderId="8" xfId="0" applyFont="1" applyFill="1" applyBorder="1" applyAlignment="1">
      <alignment horizontal="center"/>
    </xf>
    <xf numFmtId="0" fontId="1" fillId="2" borderId="93" xfId="0" applyFont="1" applyFill="1" applyBorder="1" applyAlignment="1">
      <alignment horizontal="center" vertical="center"/>
    </xf>
    <xf numFmtId="0" fontId="0" fillId="0" borderId="84" xfId="0" applyBorder="1"/>
    <xf numFmtId="0" fontId="0" fillId="6" borderId="0" xfId="0" applyFont="1" applyFill="1" applyBorder="1" applyAlignment="1">
      <alignment horizontal="center"/>
    </xf>
    <xf numFmtId="0" fontId="1" fillId="2" borderId="0" xfId="0" applyFont="1" applyFill="1" applyBorder="1" applyAlignment="1">
      <alignment horizontal="center" vertical="center"/>
    </xf>
    <xf numFmtId="0" fontId="1" fillId="0" borderId="21" xfId="0" applyFont="1" applyFill="1" applyBorder="1" applyAlignment="1">
      <alignment horizontal="center" vertical="center"/>
    </xf>
    <xf numFmtId="0" fontId="0" fillId="0" borderId="21" xfId="0" applyFill="1" applyBorder="1"/>
    <xf numFmtId="0" fontId="0" fillId="0" borderId="21" xfId="0" applyBorder="1" applyAlignment="1">
      <alignment horizontal="center" vertical="center"/>
    </xf>
    <xf numFmtId="0" fontId="41" fillId="10" borderId="57" xfId="0" applyNumberFormat="1" applyFont="1" applyFill="1" applyBorder="1"/>
  </cellXfs>
  <cellStyles count="17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Normal" xfId="0" builtinId="0"/>
  </cellStyles>
  <dxfs count="97">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ont>
        <color theme="0"/>
      </font>
      <fill>
        <patternFill>
          <bgColor rgb="FFE78586"/>
        </patternFill>
      </fill>
    </dxf>
    <dxf>
      <font>
        <strike val="0"/>
        <color theme="0"/>
      </font>
      <fill>
        <patternFill>
          <bgColor rgb="FF0432FF"/>
        </patternFill>
      </fill>
    </dxf>
    <dxf>
      <font>
        <strike val="0"/>
        <color theme="0"/>
      </font>
      <fill>
        <patternFill>
          <bgColor rgb="FF0432FF"/>
        </patternFill>
      </fill>
    </dxf>
    <dxf>
      <font>
        <color theme="0"/>
      </font>
      <fill>
        <patternFill>
          <bgColor rgb="FF27C52A"/>
        </patternFill>
      </fill>
    </dxf>
    <dxf>
      <font>
        <strike val="0"/>
        <color theme="0"/>
      </font>
      <fill>
        <patternFill>
          <bgColor rgb="FF27C52A"/>
        </patternFill>
      </fill>
    </dxf>
    <dxf>
      <font>
        <strike val="0"/>
        <color theme="0"/>
      </font>
      <fill>
        <patternFill>
          <bgColor rgb="FF0432FF"/>
        </patternFill>
      </fill>
    </dxf>
    <dxf>
      <font>
        <strike val="0"/>
        <color theme="0"/>
      </font>
      <fill>
        <patternFill>
          <bgColor rgb="FF0432FF"/>
        </patternFill>
      </fill>
    </dxf>
    <dxf>
      <font>
        <condense val="0"/>
        <extend val="0"/>
        <color indexed="9"/>
      </font>
      <fill>
        <patternFill>
          <bgColor indexed="10"/>
        </patternFill>
      </fill>
    </dxf>
    <dxf>
      <fill>
        <patternFill patternType="solid">
          <fgColor rgb="FFC0C0C0"/>
          <bgColor rgb="FFC0C0C0"/>
        </patternFill>
      </fill>
      <border>
        <left/>
        <right/>
        <top/>
        <bottom/>
      </border>
    </dxf>
    <dxf>
      <fill>
        <patternFill>
          <bgColor indexed="23"/>
        </patternFill>
      </fill>
    </dxf>
  </dxfs>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432FF"/>
      <color rgb="FFE78586"/>
      <color rgb="FF27C52A"/>
      <color rgb="FFFFFD7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Scount Trap Damage vs Level</a:t>
            </a:r>
          </a:p>
        </c:rich>
      </c:tx>
      <c:layout>
        <c:manualLayout>
          <c:xMode val="edge"/>
          <c:yMode val="edge"/>
          <c:x val="0.27812489063867"/>
          <c:y val="0.027777777777777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87366797900262"/>
                  <c:y val="-0.11615740740740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'Scout Traps'!$A$25:$A$31</c:f>
              <c:numCache>
                <c:formatCode>General</c:formatCode>
                <c:ptCount val="7"/>
                <c:pt idx="0">
                  <c:v>1.0</c:v>
                </c:pt>
                <c:pt idx="1">
                  <c:v>2.0</c:v>
                </c:pt>
                <c:pt idx="2">
                  <c:v>3.0</c:v>
                </c:pt>
                <c:pt idx="3">
                  <c:v>4.0</c:v>
                </c:pt>
                <c:pt idx="4">
                  <c:v>6.0</c:v>
                </c:pt>
                <c:pt idx="5">
                  <c:v>9.0</c:v>
                </c:pt>
                <c:pt idx="6">
                  <c:v>12.0</c:v>
                </c:pt>
              </c:numCache>
            </c:numRef>
          </c:xVal>
          <c:yVal>
            <c:numRef>
              <c:f>'Scout Traps'!$B$25:$B$31</c:f>
              <c:numCache>
                <c:formatCode>General</c:formatCode>
                <c:ptCount val="7"/>
                <c:pt idx="0">
                  <c:v>184.8</c:v>
                </c:pt>
                <c:pt idx="1">
                  <c:v>226.8</c:v>
                </c:pt>
                <c:pt idx="2">
                  <c:v>269.28</c:v>
                </c:pt>
                <c:pt idx="3">
                  <c:v>310.5</c:v>
                </c:pt>
                <c:pt idx="4">
                  <c:v>395.0</c:v>
                </c:pt>
                <c:pt idx="5">
                  <c:v>520.0</c:v>
                </c:pt>
                <c:pt idx="6">
                  <c:v>647.02</c:v>
                </c:pt>
              </c:numCache>
            </c:numRef>
          </c:yVal>
          <c:smooth val="0"/>
        </c:ser>
        <c:dLbls>
          <c:showLegendKey val="0"/>
          <c:showVal val="0"/>
          <c:showCatName val="0"/>
          <c:showSerName val="0"/>
          <c:showPercent val="0"/>
          <c:showBubbleSize val="0"/>
        </c:dLbls>
        <c:axId val="2143574112"/>
        <c:axId val="2143571584"/>
      </c:scatterChart>
      <c:valAx>
        <c:axId val="2143574112"/>
        <c:scaling>
          <c:orientation val="minMax"/>
          <c:max val="1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71584"/>
        <c:crosses val="autoZero"/>
        <c:crossBetween val="midCat"/>
        <c:majorUnit val="1.0"/>
      </c:valAx>
      <c:valAx>
        <c:axId val="2143571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574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emf"/><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4" Type="http://schemas.openxmlformats.org/officeDocument/2006/relationships/image" Target="../media/image17.png"/><Relationship Id="rId15" Type="http://schemas.openxmlformats.org/officeDocument/2006/relationships/image" Target="../media/image18.png"/><Relationship Id="rId16" Type="http://schemas.openxmlformats.org/officeDocument/2006/relationships/image" Target="../media/image19.png"/><Relationship Id="rId17" Type="http://schemas.openxmlformats.org/officeDocument/2006/relationships/image" Target="../media/image20.png"/><Relationship Id="rId18" Type="http://schemas.openxmlformats.org/officeDocument/2006/relationships/image" Target="../media/image21.png"/><Relationship Id="rId19" Type="http://schemas.openxmlformats.org/officeDocument/2006/relationships/image" Target="../media/image22.png"/><Relationship Id="rId50" Type="http://schemas.openxmlformats.org/officeDocument/2006/relationships/image" Target="../media/image53.png"/><Relationship Id="rId51" Type="http://schemas.openxmlformats.org/officeDocument/2006/relationships/image" Target="../media/image54.png"/><Relationship Id="rId52" Type="http://schemas.openxmlformats.org/officeDocument/2006/relationships/image" Target="../media/image55.png"/><Relationship Id="rId53" Type="http://schemas.openxmlformats.org/officeDocument/2006/relationships/image" Target="../media/image56.png"/><Relationship Id="rId54" Type="http://schemas.openxmlformats.org/officeDocument/2006/relationships/image" Target="../media/image57.png"/><Relationship Id="rId55" Type="http://schemas.openxmlformats.org/officeDocument/2006/relationships/image" Target="../media/image58.png"/><Relationship Id="rId56" Type="http://schemas.openxmlformats.org/officeDocument/2006/relationships/image" Target="../media/image59.png"/><Relationship Id="rId57" Type="http://schemas.openxmlformats.org/officeDocument/2006/relationships/image" Target="../media/image60.png"/><Relationship Id="rId58" Type="http://schemas.openxmlformats.org/officeDocument/2006/relationships/image" Target="../media/image61.png"/><Relationship Id="rId59" Type="http://schemas.openxmlformats.org/officeDocument/2006/relationships/image" Target="../media/image62.png"/><Relationship Id="rId40" Type="http://schemas.openxmlformats.org/officeDocument/2006/relationships/image" Target="../media/image43.png"/><Relationship Id="rId41" Type="http://schemas.openxmlformats.org/officeDocument/2006/relationships/image" Target="../media/image44.png"/><Relationship Id="rId42" Type="http://schemas.openxmlformats.org/officeDocument/2006/relationships/image" Target="../media/image45.png"/><Relationship Id="rId43" Type="http://schemas.openxmlformats.org/officeDocument/2006/relationships/image" Target="../media/image46.png"/><Relationship Id="rId44" Type="http://schemas.openxmlformats.org/officeDocument/2006/relationships/image" Target="../media/image47.png"/><Relationship Id="rId45" Type="http://schemas.openxmlformats.org/officeDocument/2006/relationships/image" Target="../media/image48.png"/><Relationship Id="rId46" Type="http://schemas.openxmlformats.org/officeDocument/2006/relationships/image" Target="../media/image49.png"/><Relationship Id="rId47" Type="http://schemas.openxmlformats.org/officeDocument/2006/relationships/image" Target="../media/image50.png"/><Relationship Id="rId48" Type="http://schemas.openxmlformats.org/officeDocument/2006/relationships/image" Target="../media/image51.png"/><Relationship Id="rId49" Type="http://schemas.openxmlformats.org/officeDocument/2006/relationships/image" Target="../media/image52.png"/><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10.png"/><Relationship Id="rId8" Type="http://schemas.openxmlformats.org/officeDocument/2006/relationships/image" Target="../media/image11.png"/><Relationship Id="rId9" Type="http://schemas.openxmlformats.org/officeDocument/2006/relationships/image" Target="../media/image12.png"/><Relationship Id="rId30" Type="http://schemas.openxmlformats.org/officeDocument/2006/relationships/image" Target="../media/image33.png"/><Relationship Id="rId31" Type="http://schemas.openxmlformats.org/officeDocument/2006/relationships/image" Target="../media/image34.png"/><Relationship Id="rId32" Type="http://schemas.openxmlformats.org/officeDocument/2006/relationships/image" Target="../media/image35.png"/><Relationship Id="rId33" Type="http://schemas.openxmlformats.org/officeDocument/2006/relationships/image" Target="../media/image36.png"/><Relationship Id="rId34" Type="http://schemas.openxmlformats.org/officeDocument/2006/relationships/image" Target="../media/image37.png"/><Relationship Id="rId35" Type="http://schemas.openxmlformats.org/officeDocument/2006/relationships/image" Target="../media/image38.png"/><Relationship Id="rId36" Type="http://schemas.openxmlformats.org/officeDocument/2006/relationships/image" Target="../media/image39.png"/><Relationship Id="rId37" Type="http://schemas.openxmlformats.org/officeDocument/2006/relationships/image" Target="../media/image40.png"/><Relationship Id="rId38" Type="http://schemas.openxmlformats.org/officeDocument/2006/relationships/image" Target="../media/image41.png"/><Relationship Id="rId39" Type="http://schemas.openxmlformats.org/officeDocument/2006/relationships/image" Target="../media/image42.png"/><Relationship Id="rId20" Type="http://schemas.openxmlformats.org/officeDocument/2006/relationships/image" Target="../media/image23.png"/><Relationship Id="rId21" Type="http://schemas.openxmlformats.org/officeDocument/2006/relationships/image" Target="../media/image24.png"/><Relationship Id="rId22" Type="http://schemas.openxmlformats.org/officeDocument/2006/relationships/image" Target="../media/image25.png"/><Relationship Id="rId23" Type="http://schemas.openxmlformats.org/officeDocument/2006/relationships/image" Target="../media/image26.png"/><Relationship Id="rId24" Type="http://schemas.openxmlformats.org/officeDocument/2006/relationships/image" Target="../media/image27.png"/><Relationship Id="rId25" Type="http://schemas.openxmlformats.org/officeDocument/2006/relationships/image" Target="../media/image28.png"/><Relationship Id="rId26" Type="http://schemas.openxmlformats.org/officeDocument/2006/relationships/image" Target="../media/image29.png"/><Relationship Id="rId27" Type="http://schemas.openxmlformats.org/officeDocument/2006/relationships/image" Target="../media/image30.png"/><Relationship Id="rId28" Type="http://schemas.openxmlformats.org/officeDocument/2006/relationships/image" Target="../media/image31.png"/><Relationship Id="rId29" Type="http://schemas.openxmlformats.org/officeDocument/2006/relationships/image" Target="../media/image32.png"/><Relationship Id="rId10" Type="http://schemas.openxmlformats.org/officeDocument/2006/relationships/image" Target="../media/image13.png"/><Relationship Id="rId11" Type="http://schemas.openxmlformats.org/officeDocument/2006/relationships/image" Target="../media/image14.png"/><Relationship Id="rId12"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520700</xdr:colOff>
      <xdr:row>57</xdr:row>
      <xdr:rowOff>50800</xdr:rowOff>
    </xdr:to>
    <xdr:sp macro="" textlink="">
      <xdr:nvSpPr>
        <xdr:cNvPr id="1096" name="Rectangle 4" hidden="1"/>
        <xdr:cNvSpPr>
          <a:spLocks noSelect="1" noChangeArrowheads="1"/>
        </xdr:cNvSpPr>
      </xdr:nvSpPr>
      <xdr:spPr bwMode="auto">
        <a:xfrm>
          <a:off x="0" y="0"/>
          <a:ext cx="11963400" cy="104013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7</xdr:col>
      <xdr:colOff>152400</xdr:colOff>
      <xdr:row>34</xdr:row>
      <xdr:rowOff>38100</xdr:rowOff>
    </xdr:from>
    <xdr:to>
      <xdr:col>14</xdr:col>
      <xdr:colOff>406400</xdr:colOff>
      <xdr:row>38</xdr:row>
      <xdr:rowOff>101600</xdr:rowOff>
    </xdr:to>
    <xdr:sp macro="" textlink="">
      <xdr:nvSpPr>
        <xdr:cNvPr id="1035" name="Object 11" hidden="1">
          <a:extLst>
            <a:ext uri="{63B3BB69-23CF-44E3-9099-C40C66FF867C}">
              <a14:compatExt xmlns:a14="http://schemas.microsoft.com/office/drawing/2010/main" spid="_x0000_s1035"/>
            </a:ext>
          </a:extLst>
        </xdr:cNvPr>
        <xdr:cNvSpPr/>
      </xdr:nvSpPr>
      <xdr:spPr>
        <a:xfrm>
          <a:off x="0" y="0"/>
          <a:ext cx="0" cy="0"/>
        </a:xfrm>
        <a:prstGeom prst="rect">
          <a:avLst/>
        </a:prstGeom>
      </xdr:spPr>
    </xdr:sp>
    <xdr:clientData/>
  </xdr:twoCellAnchor>
  <xdr:twoCellAnchor>
    <xdr:from>
      <xdr:col>7</xdr:col>
      <xdr:colOff>101600</xdr:colOff>
      <xdr:row>48</xdr:row>
      <xdr:rowOff>50800</xdr:rowOff>
    </xdr:from>
    <xdr:to>
      <xdr:col>15</xdr:col>
      <xdr:colOff>279400</xdr:colOff>
      <xdr:row>53</xdr:row>
      <xdr:rowOff>0</xdr:rowOff>
    </xdr:to>
    <xdr:sp macro="" textlink="">
      <xdr:nvSpPr>
        <xdr:cNvPr id="1036" name="Object 12" hidden="1">
          <a:extLst>
            <a:ext uri="{63B3BB69-23CF-44E3-9099-C40C66FF867C}">
              <a14:compatExt xmlns:a14="http://schemas.microsoft.com/office/drawing/2010/main" spid="_x0000_s1036"/>
            </a:ext>
          </a:extLst>
        </xdr:cNvPr>
        <xdr:cNvSpPr/>
      </xdr:nvSpPr>
      <xdr:spPr>
        <a:xfrm>
          <a:off x="0" y="0"/>
          <a:ext cx="0" cy="0"/>
        </a:xfrm>
        <a:prstGeom prst="rect">
          <a:avLst/>
        </a:prstGeom>
      </xdr:spPr>
    </xdr:sp>
    <xdr:clientData/>
  </xdr:twoCellAnchor>
  <xdr:twoCellAnchor>
    <xdr:from>
      <xdr:col>7</xdr:col>
      <xdr:colOff>213360</xdr:colOff>
      <xdr:row>33</xdr:row>
      <xdr:rowOff>71120</xdr:rowOff>
    </xdr:from>
    <xdr:to>
      <xdr:col>14</xdr:col>
      <xdr:colOff>459252</xdr:colOff>
      <xdr:row>38</xdr:row>
      <xdr:rowOff>38608</xdr:rowOff>
    </xdr:to>
    <xdr:pic>
      <xdr:nvPicPr>
        <xdr:cNvPr id="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8480" y="7030720"/>
          <a:ext cx="4086372" cy="102412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7</xdr:col>
      <xdr:colOff>101600</xdr:colOff>
      <xdr:row>48</xdr:row>
      <xdr:rowOff>50800</xdr:rowOff>
    </xdr:from>
    <xdr:to>
      <xdr:col>15</xdr:col>
      <xdr:colOff>279400</xdr:colOff>
      <xdr:row>53</xdr:row>
      <xdr:rowOff>0</xdr:rowOff>
    </xdr:to>
    <xdr:pic>
      <xdr:nvPicPr>
        <xdr:cNvPr id="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8877300"/>
          <a:ext cx="4495800" cy="9398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30480</xdr:colOff>
      <xdr:row>0</xdr:row>
      <xdr:rowOff>0</xdr:rowOff>
    </xdr:from>
    <xdr:to>
      <xdr:col>1</xdr:col>
      <xdr:colOff>2021840</xdr:colOff>
      <xdr:row>0</xdr:row>
      <xdr:rowOff>381095</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440" y="0"/>
          <a:ext cx="1991360" cy="381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38100</xdr:colOff>
      <xdr:row>29</xdr:row>
      <xdr:rowOff>165100</xdr:rowOff>
    </xdr:to>
    <xdr:sp macro="" textlink="">
      <xdr:nvSpPr>
        <xdr:cNvPr id="119081" name="Rectangle 2" hidden="1"/>
        <xdr:cNvSpPr>
          <a:spLocks noSelect="1" noChangeArrowheads="1"/>
        </xdr:cNvSpPr>
      </xdr:nvSpPr>
      <xdr:spPr bwMode="auto">
        <a:xfrm>
          <a:off x="0" y="0"/>
          <a:ext cx="10922000" cy="91186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editAs="absolute">
    <xdr:from>
      <xdr:col>0</xdr:col>
      <xdr:colOff>36812</xdr:colOff>
      <xdr:row>3</xdr:row>
      <xdr:rowOff>9203</xdr:rowOff>
    </xdr:from>
    <xdr:to>
      <xdr:col>1</xdr:col>
      <xdr:colOff>1104</xdr:colOff>
      <xdr:row>3</xdr:row>
      <xdr:rowOff>321970</xdr:rowOff>
    </xdr:to>
    <xdr:pic>
      <xdr:nvPicPr>
        <xdr:cNvPr id="119083" name="image02.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12" y="1030725"/>
          <a:ext cx="319892" cy="3127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45463</xdr:colOff>
      <xdr:row>3</xdr:row>
      <xdr:rowOff>329095</xdr:rowOff>
    </xdr:from>
    <xdr:to>
      <xdr:col>1</xdr:col>
      <xdr:colOff>1</xdr:colOff>
      <xdr:row>5</xdr:row>
      <xdr:rowOff>10491</xdr:rowOff>
    </xdr:to>
    <xdr:pic>
      <xdr:nvPicPr>
        <xdr:cNvPr id="119084" name="image05.png"/>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63" y="1350617"/>
          <a:ext cx="313451" cy="31639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5</xdr:row>
      <xdr:rowOff>1288</xdr:rowOff>
    </xdr:from>
    <xdr:to>
      <xdr:col>0</xdr:col>
      <xdr:colOff>349711</xdr:colOff>
      <xdr:row>5</xdr:row>
      <xdr:rowOff>297989</xdr:rowOff>
    </xdr:to>
    <xdr:pic>
      <xdr:nvPicPr>
        <xdr:cNvPr id="119085" name="image04.png"/>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260" y="1657810"/>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6</xdr:row>
      <xdr:rowOff>1288</xdr:rowOff>
    </xdr:from>
    <xdr:to>
      <xdr:col>0</xdr:col>
      <xdr:colOff>349711</xdr:colOff>
      <xdr:row>7</xdr:row>
      <xdr:rowOff>1288</xdr:rowOff>
    </xdr:to>
    <xdr:pic>
      <xdr:nvPicPr>
        <xdr:cNvPr id="119086" name="image00.png"/>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260" y="1979911"/>
          <a:ext cx="313451" cy="3221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7</xdr:row>
      <xdr:rowOff>13988</xdr:rowOff>
    </xdr:from>
    <xdr:to>
      <xdr:col>0</xdr:col>
      <xdr:colOff>349711</xdr:colOff>
      <xdr:row>8</xdr:row>
      <xdr:rowOff>1288</xdr:rowOff>
    </xdr:to>
    <xdr:pic>
      <xdr:nvPicPr>
        <xdr:cNvPr id="119087" name="image07.png"/>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260" y="2314713"/>
          <a:ext cx="313451" cy="309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8</xdr:row>
      <xdr:rowOff>13988</xdr:rowOff>
    </xdr:from>
    <xdr:to>
      <xdr:col>0</xdr:col>
      <xdr:colOff>349711</xdr:colOff>
      <xdr:row>8</xdr:row>
      <xdr:rowOff>297990</xdr:rowOff>
    </xdr:to>
    <xdr:pic>
      <xdr:nvPicPr>
        <xdr:cNvPr id="119088" name="image06.png"/>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260" y="2636814"/>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9</xdr:row>
      <xdr:rowOff>26688</xdr:rowOff>
    </xdr:from>
    <xdr:to>
      <xdr:col>0</xdr:col>
      <xdr:colOff>349711</xdr:colOff>
      <xdr:row>10</xdr:row>
      <xdr:rowOff>1288</xdr:rowOff>
    </xdr:to>
    <xdr:pic>
      <xdr:nvPicPr>
        <xdr:cNvPr id="119089" name="image08.png"/>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260" y="2971616"/>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10</xdr:row>
      <xdr:rowOff>26688</xdr:rowOff>
    </xdr:from>
    <xdr:to>
      <xdr:col>0</xdr:col>
      <xdr:colOff>349711</xdr:colOff>
      <xdr:row>11</xdr:row>
      <xdr:rowOff>1288</xdr:rowOff>
    </xdr:to>
    <xdr:pic>
      <xdr:nvPicPr>
        <xdr:cNvPr id="119090" name="image09.png"/>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260" y="3293717"/>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11</xdr:row>
      <xdr:rowOff>26688</xdr:rowOff>
    </xdr:from>
    <xdr:to>
      <xdr:col>0</xdr:col>
      <xdr:colOff>349711</xdr:colOff>
      <xdr:row>12</xdr:row>
      <xdr:rowOff>1288</xdr:rowOff>
    </xdr:to>
    <xdr:pic>
      <xdr:nvPicPr>
        <xdr:cNvPr id="119091" name="image03.png"/>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260" y="3615818"/>
          <a:ext cx="313451" cy="2967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12</xdr:row>
      <xdr:rowOff>26688</xdr:rowOff>
    </xdr:from>
    <xdr:to>
      <xdr:col>0</xdr:col>
      <xdr:colOff>349711</xdr:colOff>
      <xdr:row>13</xdr:row>
      <xdr:rowOff>1288</xdr:rowOff>
    </xdr:to>
    <xdr:pic>
      <xdr:nvPicPr>
        <xdr:cNvPr id="119092" name="image15.png"/>
        <xdr:cNvPicPr preferRelativeResize="0">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260" y="3937920"/>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13</xdr:row>
      <xdr:rowOff>26688</xdr:rowOff>
    </xdr:from>
    <xdr:to>
      <xdr:col>0</xdr:col>
      <xdr:colOff>349711</xdr:colOff>
      <xdr:row>14</xdr:row>
      <xdr:rowOff>13988</xdr:rowOff>
    </xdr:to>
    <xdr:pic>
      <xdr:nvPicPr>
        <xdr:cNvPr id="119093" name="image12.png"/>
        <xdr:cNvPicPr preferRelativeResize="0">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60" y="4260021"/>
          <a:ext cx="313451" cy="3094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14</xdr:row>
      <xdr:rowOff>26688</xdr:rowOff>
    </xdr:from>
    <xdr:to>
      <xdr:col>0</xdr:col>
      <xdr:colOff>349711</xdr:colOff>
      <xdr:row>15</xdr:row>
      <xdr:rowOff>1288</xdr:rowOff>
    </xdr:to>
    <xdr:pic>
      <xdr:nvPicPr>
        <xdr:cNvPr id="119094" name="image10.png"/>
        <xdr:cNvPicPr preferRelativeResize="0">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260" y="4582123"/>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16</xdr:row>
      <xdr:rowOff>8283</xdr:rowOff>
    </xdr:from>
    <xdr:to>
      <xdr:col>0</xdr:col>
      <xdr:colOff>349711</xdr:colOff>
      <xdr:row>17</xdr:row>
      <xdr:rowOff>8284</xdr:rowOff>
    </xdr:to>
    <xdr:pic>
      <xdr:nvPicPr>
        <xdr:cNvPr id="119095" name="image16.png"/>
        <xdr:cNvPicPr preferRelativeResize="0">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260" y="5207921"/>
          <a:ext cx="313451" cy="3221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17</xdr:row>
      <xdr:rowOff>33684</xdr:rowOff>
    </xdr:from>
    <xdr:to>
      <xdr:col>0</xdr:col>
      <xdr:colOff>349711</xdr:colOff>
      <xdr:row>18</xdr:row>
      <xdr:rowOff>8283</xdr:rowOff>
    </xdr:to>
    <xdr:pic>
      <xdr:nvPicPr>
        <xdr:cNvPr id="119096" name="image11.png"/>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260" y="5555423"/>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21350</xdr:colOff>
      <xdr:row>59</xdr:row>
      <xdr:rowOff>6222</xdr:rowOff>
    </xdr:from>
    <xdr:to>
      <xdr:col>0</xdr:col>
      <xdr:colOff>347501</xdr:colOff>
      <xdr:row>59</xdr:row>
      <xdr:rowOff>308483</xdr:rowOff>
    </xdr:to>
    <xdr:pic>
      <xdr:nvPicPr>
        <xdr:cNvPr id="119097" name="image17.png"/>
        <xdr:cNvPicPr preferRelativeResize="0">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350" y="19049081"/>
          <a:ext cx="326151" cy="3094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18</xdr:row>
      <xdr:rowOff>33683</xdr:rowOff>
    </xdr:from>
    <xdr:to>
      <xdr:col>0</xdr:col>
      <xdr:colOff>349711</xdr:colOff>
      <xdr:row>18</xdr:row>
      <xdr:rowOff>304985</xdr:rowOff>
    </xdr:to>
    <xdr:pic>
      <xdr:nvPicPr>
        <xdr:cNvPr id="119098" name="image18.png"/>
        <xdr:cNvPicPr preferRelativeResize="0">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260" y="5877524"/>
          <a:ext cx="313451" cy="2713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19</xdr:row>
      <xdr:rowOff>33684</xdr:rowOff>
    </xdr:from>
    <xdr:to>
      <xdr:col>0</xdr:col>
      <xdr:colOff>349711</xdr:colOff>
      <xdr:row>19</xdr:row>
      <xdr:rowOff>304985</xdr:rowOff>
    </xdr:to>
    <xdr:pic>
      <xdr:nvPicPr>
        <xdr:cNvPr id="119099" name="image14.png"/>
        <xdr:cNvPicPr preferRelativeResize="0">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260" y="6199626"/>
          <a:ext cx="313451" cy="2713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36260</xdr:colOff>
      <xdr:row>20</xdr:row>
      <xdr:rowOff>8284</xdr:rowOff>
    </xdr:from>
    <xdr:to>
      <xdr:col>0</xdr:col>
      <xdr:colOff>349711</xdr:colOff>
      <xdr:row>20</xdr:row>
      <xdr:rowOff>304985</xdr:rowOff>
    </xdr:to>
    <xdr:pic>
      <xdr:nvPicPr>
        <xdr:cNvPr id="119100" name="image13.png"/>
        <xdr:cNvPicPr preferRelativeResize="0">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6260" y="6496327"/>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21</xdr:row>
      <xdr:rowOff>13988</xdr:rowOff>
    </xdr:from>
    <xdr:to>
      <xdr:col>0</xdr:col>
      <xdr:colOff>349710</xdr:colOff>
      <xdr:row>21</xdr:row>
      <xdr:rowOff>297990</xdr:rowOff>
    </xdr:to>
    <xdr:pic>
      <xdr:nvPicPr>
        <xdr:cNvPr id="119101" name="image19.png"/>
        <xdr:cNvPicPr preferRelativeResize="0">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6259" y="6824133"/>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22</xdr:row>
      <xdr:rowOff>1289</xdr:rowOff>
    </xdr:from>
    <xdr:to>
      <xdr:col>0</xdr:col>
      <xdr:colOff>349710</xdr:colOff>
      <xdr:row>22</xdr:row>
      <xdr:rowOff>297990</xdr:rowOff>
    </xdr:to>
    <xdr:pic>
      <xdr:nvPicPr>
        <xdr:cNvPr id="119102" name="image23.png"/>
        <xdr:cNvPicPr preferRelativeResize="0">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6259" y="7133535"/>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23</xdr:row>
      <xdr:rowOff>13988</xdr:rowOff>
    </xdr:from>
    <xdr:to>
      <xdr:col>0</xdr:col>
      <xdr:colOff>349710</xdr:colOff>
      <xdr:row>24</xdr:row>
      <xdr:rowOff>1289</xdr:rowOff>
    </xdr:to>
    <xdr:pic>
      <xdr:nvPicPr>
        <xdr:cNvPr id="119103" name="image22.png"/>
        <xdr:cNvPicPr preferRelativeResize="0">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259" y="7468336"/>
          <a:ext cx="313451" cy="3094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24</xdr:row>
      <xdr:rowOff>26689</xdr:rowOff>
    </xdr:from>
    <xdr:to>
      <xdr:col>0</xdr:col>
      <xdr:colOff>349710</xdr:colOff>
      <xdr:row>25</xdr:row>
      <xdr:rowOff>1288</xdr:rowOff>
    </xdr:to>
    <xdr:pic>
      <xdr:nvPicPr>
        <xdr:cNvPr id="119104" name="image20.png"/>
        <xdr:cNvPicPr preferRelativeResize="0">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6259" y="7803138"/>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25</xdr:row>
      <xdr:rowOff>13988</xdr:rowOff>
    </xdr:from>
    <xdr:to>
      <xdr:col>0</xdr:col>
      <xdr:colOff>349710</xdr:colOff>
      <xdr:row>25</xdr:row>
      <xdr:rowOff>297990</xdr:rowOff>
    </xdr:to>
    <xdr:pic>
      <xdr:nvPicPr>
        <xdr:cNvPr id="119105" name="image21.png"/>
        <xdr:cNvPicPr preferRelativeResize="0">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6259" y="8112539"/>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26</xdr:row>
      <xdr:rowOff>1289</xdr:rowOff>
    </xdr:from>
    <xdr:to>
      <xdr:col>0</xdr:col>
      <xdr:colOff>349710</xdr:colOff>
      <xdr:row>26</xdr:row>
      <xdr:rowOff>297990</xdr:rowOff>
    </xdr:to>
    <xdr:pic>
      <xdr:nvPicPr>
        <xdr:cNvPr id="119106" name="image24.png"/>
        <xdr:cNvPicPr preferRelativeResize="0">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6259" y="8421941"/>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27</xdr:row>
      <xdr:rowOff>52088</xdr:rowOff>
    </xdr:from>
    <xdr:to>
      <xdr:col>0</xdr:col>
      <xdr:colOff>349710</xdr:colOff>
      <xdr:row>28</xdr:row>
      <xdr:rowOff>13989</xdr:rowOff>
    </xdr:to>
    <xdr:pic>
      <xdr:nvPicPr>
        <xdr:cNvPr id="119107" name="image26.png"/>
        <xdr:cNvPicPr preferRelativeResize="0">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6259" y="8794842"/>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28</xdr:row>
      <xdr:rowOff>13989</xdr:rowOff>
    </xdr:from>
    <xdr:to>
      <xdr:col>0</xdr:col>
      <xdr:colOff>349710</xdr:colOff>
      <xdr:row>28</xdr:row>
      <xdr:rowOff>297990</xdr:rowOff>
    </xdr:to>
    <xdr:pic>
      <xdr:nvPicPr>
        <xdr:cNvPr id="119108" name="image25.png"/>
        <xdr:cNvPicPr preferRelativeResize="0">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6259" y="9078844"/>
          <a:ext cx="313451" cy="2840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29</xdr:row>
      <xdr:rowOff>13988</xdr:rowOff>
    </xdr:from>
    <xdr:to>
      <xdr:col>0</xdr:col>
      <xdr:colOff>349710</xdr:colOff>
      <xdr:row>29</xdr:row>
      <xdr:rowOff>297990</xdr:rowOff>
    </xdr:to>
    <xdr:pic>
      <xdr:nvPicPr>
        <xdr:cNvPr id="119109" name="image27.png"/>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6259" y="9400945"/>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14201</xdr:colOff>
      <xdr:row>30</xdr:row>
      <xdr:rowOff>5757</xdr:rowOff>
    </xdr:from>
    <xdr:to>
      <xdr:col>0</xdr:col>
      <xdr:colOff>330364</xdr:colOff>
      <xdr:row>30</xdr:row>
      <xdr:rowOff>281358</xdr:rowOff>
    </xdr:to>
    <xdr:pic>
      <xdr:nvPicPr>
        <xdr:cNvPr id="119110" name="image28.png"/>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4201" y="9707674"/>
          <a:ext cx="316163" cy="2827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31</xdr:row>
      <xdr:rowOff>13989</xdr:rowOff>
    </xdr:from>
    <xdr:to>
      <xdr:col>0</xdr:col>
      <xdr:colOff>349710</xdr:colOff>
      <xdr:row>32</xdr:row>
      <xdr:rowOff>1288</xdr:rowOff>
    </xdr:to>
    <xdr:pic>
      <xdr:nvPicPr>
        <xdr:cNvPr id="119111" name="image29.png"/>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6259" y="10045148"/>
          <a:ext cx="313451" cy="309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32</xdr:row>
      <xdr:rowOff>13988</xdr:rowOff>
    </xdr:from>
    <xdr:to>
      <xdr:col>0</xdr:col>
      <xdr:colOff>349710</xdr:colOff>
      <xdr:row>32</xdr:row>
      <xdr:rowOff>297990</xdr:rowOff>
    </xdr:to>
    <xdr:pic>
      <xdr:nvPicPr>
        <xdr:cNvPr id="119112" name="image31.png"/>
        <xdr:cNvPicPr preferRelativeResize="0">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6259" y="10367249"/>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33</xdr:row>
      <xdr:rowOff>13989</xdr:rowOff>
    </xdr:from>
    <xdr:to>
      <xdr:col>0</xdr:col>
      <xdr:colOff>349710</xdr:colOff>
      <xdr:row>34</xdr:row>
      <xdr:rowOff>13988</xdr:rowOff>
    </xdr:to>
    <xdr:pic>
      <xdr:nvPicPr>
        <xdr:cNvPr id="119113" name="image40.png"/>
        <xdr:cNvPicPr preferRelativeResize="0">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6259" y="10689351"/>
          <a:ext cx="313451" cy="3221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34</xdr:row>
      <xdr:rowOff>13988</xdr:rowOff>
    </xdr:from>
    <xdr:to>
      <xdr:col>0</xdr:col>
      <xdr:colOff>349710</xdr:colOff>
      <xdr:row>34</xdr:row>
      <xdr:rowOff>297990</xdr:rowOff>
    </xdr:to>
    <xdr:pic>
      <xdr:nvPicPr>
        <xdr:cNvPr id="119114" name="image30.png"/>
        <xdr:cNvPicPr preferRelativeResize="0">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6259" y="11011452"/>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35</xdr:row>
      <xdr:rowOff>13989</xdr:rowOff>
    </xdr:from>
    <xdr:to>
      <xdr:col>0</xdr:col>
      <xdr:colOff>349710</xdr:colOff>
      <xdr:row>36</xdr:row>
      <xdr:rowOff>1288</xdr:rowOff>
    </xdr:to>
    <xdr:pic>
      <xdr:nvPicPr>
        <xdr:cNvPr id="119115" name="image37.png"/>
        <xdr:cNvPicPr preferRelativeResize="0">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6259" y="11333554"/>
          <a:ext cx="313451" cy="309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36</xdr:row>
      <xdr:rowOff>13988</xdr:rowOff>
    </xdr:from>
    <xdr:to>
      <xdr:col>0</xdr:col>
      <xdr:colOff>349710</xdr:colOff>
      <xdr:row>37</xdr:row>
      <xdr:rowOff>13989</xdr:rowOff>
    </xdr:to>
    <xdr:pic>
      <xdr:nvPicPr>
        <xdr:cNvPr id="119116" name="image32.png"/>
        <xdr:cNvPicPr preferRelativeResize="0">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6259" y="11655655"/>
          <a:ext cx="313451" cy="3221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37</xdr:row>
      <xdr:rowOff>13989</xdr:rowOff>
    </xdr:from>
    <xdr:to>
      <xdr:col>0</xdr:col>
      <xdr:colOff>349710</xdr:colOff>
      <xdr:row>37</xdr:row>
      <xdr:rowOff>297990</xdr:rowOff>
    </xdr:to>
    <xdr:pic>
      <xdr:nvPicPr>
        <xdr:cNvPr id="119117" name="image36.png"/>
        <xdr:cNvPicPr preferRelativeResize="0">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6259" y="11977757"/>
          <a:ext cx="313451" cy="2840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27056</xdr:colOff>
      <xdr:row>39</xdr:row>
      <xdr:rowOff>13989</xdr:rowOff>
    </xdr:from>
    <xdr:to>
      <xdr:col>0</xdr:col>
      <xdr:colOff>340507</xdr:colOff>
      <xdr:row>39</xdr:row>
      <xdr:rowOff>297991</xdr:rowOff>
    </xdr:to>
    <xdr:pic>
      <xdr:nvPicPr>
        <xdr:cNvPr id="119118" name="image33.png"/>
        <xdr:cNvPicPr preferRelativeResize="0">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7056" y="12621960"/>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40</xdr:row>
      <xdr:rowOff>42887</xdr:rowOff>
    </xdr:from>
    <xdr:to>
      <xdr:col>0</xdr:col>
      <xdr:colOff>331304</xdr:colOff>
      <xdr:row>41</xdr:row>
      <xdr:rowOff>4786</xdr:rowOff>
    </xdr:to>
    <xdr:pic>
      <xdr:nvPicPr>
        <xdr:cNvPr id="119119" name="image34.png"/>
        <xdr:cNvPicPr preferRelativeResize="0">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7853" y="12972959"/>
          <a:ext cx="313451" cy="2840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41</xdr:row>
      <xdr:rowOff>17486</xdr:rowOff>
    </xdr:from>
    <xdr:to>
      <xdr:col>0</xdr:col>
      <xdr:colOff>331304</xdr:colOff>
      <xdr:row>41</xdr:row>
      <xdr:rowOff>288787</xdr:rowOff>
    </xdr:to>
    <xdr:pic>
      <xdr:nvPicPr>
        <xdr:cNvPr id="119120" name="image35.png"/>
        <xdr:cNvPicPr preferRelativeResize="0">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7853" y="13269660"/>
          <a:ext cx="313451" cy="2713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42</xdr:row>
      <xdr:rowOff>4786</xdr:rowOff>
    </xdr:from>
    <xdr:to>
      <xdr:col>0</xdr:col>
      <xdr:colOff>331304</xdr:colOff>
      <xdr:row>42</xdr:row>
      <xdr:rowOff>288788</xdr:rowOff>
    </xdr:to>
    <xdr:pic>
      <xdr:nvPicPr>
        <xdr:cNvPr id="119121" name="image38.png"/>
        <xdr:cNvPicPr preferRelativeResize="0">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853" y="13579061"/>
          <a:ext cx="313451" cy="2840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43</xdr:row>
      <xdr:rowOff>4786</xdr:rowOff>
    </xdr:from>
    <xdr:to>
      <xdr:col>0</xdr:col>
      <xdr:colOff>331304</xdr:colOff>
      <xdr:row>43</xdr:row>
      <xdr:rowOff>314187</xdr:rowOff>
    </xdr:to>
    <xdr:pic>
      <xdr:nvPicPr>
        <xdr:cNvPr id="119122" name="image41.png"/>
        <xdr:cNvPicPr preferRelativeResize="0">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7853" y="13901163"/>
          <a:ext cx="313451" cy="309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44</xdr:row>
      <xdr:rowOff>17486</xdr:rowOff>
    </xdr:from>
    <xdr:to>
      <xdr:col>0</xdr:col>
      <xdr:colOff>331304</xdr:colOff>
      <xdr:row>45</xdr:row>
      <xdr:rowOff>4786</xdr:rowOff>
    </xdr:to>
    <xdr:pic>
      <xdr:nvPicPr>
        <xdr:cNvPr id="119123" name="image39.png"/>
        <xdr:cNvPicPr preferRelativeResize="0">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853" y="14235964"/>
          <a:ext cx="313451" cy="3094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45</xdr:row>
      <xdr:rowOff>4786</xdr:rowOff>
    </xdr:from>
    <xdr:to>
      <xdr:col>0</xdr:col>
      <xdr:colOff>331304</xdr:colOff>
      <xdr:row>45</xdr:row>
      <xdr:rowOff>314187</xdr:rowOff>
    </xdr:to>
    <xdr:pic>
      <xdr:nvPicPr>
        <xdr:cNvPr id="119124" name="image42.png"/>
        <xdr:cNvPicPr preferRelativeResize="0">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7853" y="14545366"/>
          <a:ext cx="313451" cy="3094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46</xdr:row>
      <xdr:rowOff>17486</xdr:rowOff>
    </xdr:from>
    <xdr:to>
      <xdr:col>0</xdr:col>
      <xdr:colOff>331304</xdr:colOff>
      <xdr:row>46</xdr:row>
      <xdr:rowOff>314188</xdr:rowOff>
    </xdr:to>
    <xdr:pic>
      <xdr:nvPicPr>
        <xdr:cNvPr id="119125" name="image44.png"/>
        <xdr:cNvPicPr preferRelativeResize="0">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7853" y="14880167"/>
          <a:ext cx="313451" cy="2967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47</xdr:row>
      <xdr:rowOff>17486</xdr:rowOff>
    </xdr:from>
    <xdr:to>
      <xdr:col>0</xdr:col>
      <xdr:colOff>331304</xdr:colOff>
      <xdr:row>47</xdr:row>
      <xdr:rowOff>314187</xdr:rowOff>
    </xdr:to>
    <xdr:pic>
      <xdr:nvPicPr>
        <xdr:cNvPr id="119126" name="image43.png"/>
        <xdr:cNvPicPr preferRelativeResize="0">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7853" y="15202269"/>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48</xdr:row>
      <xdr:rowOff>55586</xdr:rowOff>
    </xdr:from>
    <xdr:to>
      <xdr:col>0</xdr:col>
      <xdr:colOff>331304</xdr:colOff>
      <xdr:row>49</xdr:row>
      <xdr:rowOff>4786</xdr:rowOff>
    </xdr:to>
    <xdr:pic>
      <xdr:nvPicPr>
        <xdr:cNvPr id="119127" name="image45.png"/>
        <xdr:cNvPicPr preferRelativeResize="0">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7853" y="15562470"/>
          <a:ext cx="313451" cy="2713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49</xdr:row>
      <xdr:rowOff>17486</xdr:rowOff>
    </xdr:from>
    <xdr:to>
      <xdr:col>0</xdr:col>
      <xdr:colOff>331304</xdr:colOff>
      <xdr:row>49</xdr:row>
      <xdr:rowOff>314187</xdr:rowOff>
    </xdr:to>
    <xdr:pic>
      <xdr:nvPicPr>
        <xdr:cNvPr id="119128" name="image48.png"/>
        <xdr:cNvPicPr preferRelativeResize="0">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7853" y="15846472"/>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17853</xdr:colOff>
      <xdr:row>50</xdr:row>
      <xdr:rowOff>17486</xdr:rowOff>
    </xdr:from>
    <xdr:to>
      <xdr:col>0</xdr:col>
      <xdr:colOff>331304</xdr:colOff>
      <xdr:row>50</xdr:row>
      <xdr:rowOff>314188</xdr:rowOff>
    </xdr:to>
    <xdr:pic>
      <xdr:nvPicPr>
        <xdr:cNvPr id="119129" name="image46.png"/>
        <xdr:cNvPicPr preferRelativeResize="0">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853" y="16168573"/>
          <a:ext cx="313451" cy="2967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8650</xdr:colOff>
      <xdr:row>51</xdr:row>
      <xdr:rowOff>6223</xdr:rowOff>
    </xdr:from>
    <xdr:to>
      <xdr:col>0</xdr:col>
      <xdr:colOff>322101</xdr:colOff>
      <xdr:row>51</xdr:row>
      <xdr:rowOff>295783</xdr:rowOff>
    </xdr:to>
    <xdr:pic>
      <xdr:nvPicPr>
        <xdr:cNvPr id="119130" name="image47.png"/>
        <xdr:cNvPicPr preferRelativeResize="0">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8650" y="16472270"/>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8650</xdr:colOff>
      <xdr:row>52</xdr:row>
      <xdr:rowOff>6223</xdr:rowOff>
    </xdr:from>
    <xdr:to>
      <xdr:col>0</xdr:col>
      <xdr:colOff>322101</xdr:colOff>
      <xdr:row>52</xdr:row>
      <xdr:rowOff>295782</xdr:rowOff>
    </xdr:to>
    <xdr:pic>
      <xdr:nvPicPr>
        <xdr:cNvPr id="119131" name="image49.png"/>
        <xdr:cNvPicPr preferRelativeResize="0">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8650" y="16794371"/>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36259</xdr:colOff>
      <xdr:row>53</xdr:row>
      <xdr:rowOff>8283</xdr:rowOff>
    </xdr:from>
    <xdr:to>
      <xdr:col>0</xdr:col>
      <xdr:colOff>349710</xdr:colOff>
      <xdr:row>53</xdr:row>
      <xdr:rowOff>279585</xdr:rowOff>
    </xdr:to>
    <xdr:pic>
      <xdr:nvPicPr>
        <xdr:cNvPr id="119132" name="image50.png"/>
        <xdr:cNvPicPr preferRelativeResize="0">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36259" y="17125674"/>
          <a:ext cx="313451" cy="2713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8650</xdr:colOff>
      <xdr:row>54</xdr:row>
      <xdr:rowOff>6223</xdr:rowOff>
    </xdr:from>
    <xdr:to>
      <xdr:col>0</xdr:col>
      <xdr:colOff>322101</xdr:colOff>
      <xdr:row>54</xdr:row>
      <xdr:rowOff>295782</xdr:rowOff>
    </xdr:to>
    <xdr:pic>
      <xdr:nvPicPr>
        <xdr:cNvPr id="119133" name="image51.png"/>
        <xdr:cNvPicPr preferRelativeResize="0">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8650" y="17438574"/>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8650</xdr:colOff>
      <xdr:row>54</xdr:row>
      <xdr:rowOff>308482</xdr:rowOff>
    </xdr:from>
    <xdr:to>
      <xdr:col>0</xdr:col>
      <xdr:colOff>322101</xdr:colOff>
      <xdr:row>55</xdr:row>
      <xdr:rowOff>295783</xdr:rowOff>
    </xdr:to>
    <xdr:pic>
      <xdr:nvPicPr>
        <xdr:cNvPr id="119134" name="image52.png"/>
        <xdr:cNvPicPr preferRelativeResize="0">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8650" y="17747975"/>
          <a:ext cx="313451" cy="3094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19141</xdr:colOff>
      <xdr:row>56</xdr:row>
      <xdr:rowOff>17487</xdr:rowOff>
    </xdr:from>
    <xdr:to>
      <xdr:col>0</xdr:col>
      <xdr:colOff>332592</xdr:colOff>
      <xdr:row>56</xdr:row>
      <xdr:rowOff>314188</xdr:rowOff>
    </xdr:to>
    <xdr:pic>
      <xdr:nvPicPr>
        <xdr:cNvPr id="119135" name="image53.png"/>
        <xdr:cNvPicPr preferRelativeResize="0">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9141" y="18101183"/>
          <a:ext cx="3134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8650</xdr:colOff>
      <xdr:row>57</xdr:row>
      <xdr:rowOff>6222</xdr:rowOff>
    </xdr:from>
    <xdr:to>
      <xdr:col>0</xdr:col>
      <xdr:colOff>322101</xdr:colOff>
      <xdr:row>57</xdr:row>
      <xdr:rowOff>295783</xdr:rowOff>
    </xdr:to>
    <xdr:pic>
      <xdr:nvPicPr>
        <xdr:cNvPr id="119136" name="image54.png"/>
        <xdr:cNvPicPr preferRelativeResize="0">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8650" y="18404878"/>
          <a:ext cx="313451" cy="2967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8650</xdr:colOff>
      <xdr:row>58</xdr:row>
      <xdr:rowOff>37181</xdr:rowOff>
    </xdr:from>
    <xdr:to>
      <xdr:col>0</xdr:col>
      <xdr:colOff>322101</xdr:colOff>
      <xdr:row>59</xdr:row>
      <xdr:rowOff>6222</xdr:rowOff>
    </xdr:to>
    <xdr:pic>
      <xdr:nvPicPr>
        <xdr:cNvPr id="119137" name="image56.png"/>
        <xdr:cNvPicPr preferRelativeResize="0">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8650" y="18765080"/>
          <a:ext cx="313451" cy="2840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editAs="absolute">
    <xdr:from>
      <xdr:col>0</xdr:col>
      <xdr:colOff>21350</xdr:colOff>
      <xdr:row>60</xdr:row>
      <xdr:rowOff>6223</xdr:rowOff>
    </xdr:from>
    <xdr:to>
      <xdr:col>0</xdr:col>
      <xdr:colOff>347501</xdr:colOff>
      <xdr:row>60</xdr:row>
      <xdr:rowOff>295783</xdr:rowOff>
    </xdr:to>
    <xdr:pic>
      <xdr:nvPicPr>
        <xdr:cNvPr id="119138" name="image55.png"/>
        <xdr:cNvPicPr preferRelativeResize="0">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1350" y="19371183"/>
          <a:ext cx="326151" cy="2967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LocksWithSheet="0"/>
  </xdr:twoCellAnchor>
  <xdr:twoCellAnchor>
    <xdr:from>
      <xdr:col>0</xdr:col>
      <xdr:colOff>18405</xdr:colOff>
      <xdr:row>1</xdr:row>
      <xdr:rowOff>156449</xdr:rowOff>
    </xdr:from>
    <xdr:to>
      <xdr:col>0</xdr:col>
      <xdr:colOff>346213</xdr:colOff>
      <xdr:row>3</xdr:row>
      <xdr:rowOff>9203</xdr:rowOff>
    </xdr:to>
    <xdr:pic>
      <xdr:nvPicPr>
        <xdr:cNvPr id="2" name="Picture 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8405" y="690217"/>
          <a:ext cx="327808" cy="340508"/>
        </a:xfrm>
        <a:prstGeom prst="rect">
          <a:avLst/>
        </a:prstGeom>
      </xdr:spPr>
    </xdr:pic>
    <xdr:clientData/>
  </xdr:twoCellAnchor>
  <xdr:twoCellAnchor editAs="oneCell">
    <xdr:from>
      <xdr:col>0</xdr:col>
      <xdr:colOff>27609</xdr:colOff>
      <xdr:row>38</xdr:row>
      <xdr:rowOff>19038</xdr:rowOff>
    </xdr:from>
    <xdr:to>
      <xdr:col>0</xdr:col>
      <xdr:colOff>331305</xdr:colOff>
      <xdr:row>39</xdr:row>
      <xdr:rowOff>633</xdr:rowOff>
    </xdr:to>
    <xdr:pic>
      <xdr:nvPicPr>
        <xdr:cNvPr id="3" name="Picture 2"/>
        <xdr:cNvPicPr>
          <a:picLocks noChangeAspect="1"/>
        </xdr:cNvPicPr>
      </xdr:nvPicPr>
      <xdr:blipFill>
        <a:blip xmlns:r="http://schemas.openxmlformats.org/officeDocument/2006/relationships" r:embed="rId58"/>
        <a:stretch>
          <a:fillRect/>
        </a:stretch>
      </xdr:blipFill>
      <xdr:spPr>
        <a:xfrm>
          <a:off x="27609" y="12304908"/>
          <a:ext cx="303696" cy="303696"/>
        </a:xfrm>
        <a:prstGeom prst="rect">
          <a:avLst/>
        </a:prstGeom>
      </xdr:spPr>
    </xdr:pic>
    <xdr:clientData/>
  </xdr:twoCellAnchor>
  <xdr:twoCellAnchor editAs="oneCell">
    <xdr:from>
      <xdr:col>0</xdr:col>
      <xdr:colOff>46014</xdr:colOff>
      <xdr:row>15</xdr:row>
      <xdr:rowOff>9204</xdr:rowOff>
    </xdr:from>
    <xdr:to>
      <xdr:col>1</xdr:col>
      <xdr:colOff>3312</xdr:colOff>
      <xdr:row>16</xdr:row>
      <xdr:rowOff>0</xdr:rowOff>
    </xdr:to>
    <xdr:pic>
      <xdr:nvPicPr>
        <xdr:cNvPr id="4" name="Picture 3"/>
        <xdr:cNvPicPr>
          <a:picLocks noChangeAspect="1"/>
        </xdr:cNvPicPr>
      </xdr:nvPicPr>
      <xdr:blipFill>
        <a:blip xmlns:r="http://schemas.openxmlformats.org/officeDocument/2006/relationships" r:embed="rId59"/>
        <a:stretch>
          <a:fillRect/>
        </a:stretch>
      </xdr:blipFill>
      <xdr:spPr>
        <a:xfrm>
          <a:off x="46014" y="4886740"/>
          <a:ext cx="312898" cy="3128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50800</xdr:colOff>
      <xdr:row>21</xdr:row>
      <xdr:rowOff>184150</xdr:rowOff>
    </xdr:from>
    <xdr:to>
      <xdr:col>11</xdr:col>
      <xdr:colOff>0</xdr:colOff>
      <xdr:row>48</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AH74"/>
  <sheetViews>
    <sheetView tabSelected="1" showRuler="0" zoomScale="125" zoomScaleNormal="125" zoomScalePageLayoutView="125" workbookViewId="0">
      <pane ySplit="2" topLeftCell="A3" activePane="bottomLeft" state="frozen"/>
      <selection pane="bottomLeft" activeCell="B13" sqref="B13"/>
    </sheetView>
  </sheetViews>
  <sheetFormatPr baseColWidth="10" defaultColWidth="17.33203125" defaultRowHeight="15" customHeight="1" x14ac:dyDescent="0.15"/>
  <cols>
    <col min="1" max="1" width="10.83203125" style="140" bestFit="1" customWidth="1"/>
    <col min="2" max="2" width="26.83203125" style="140" customWidth="1"/>
    <col min="3" max="3" width="17" style="239" bestFit="1" customWidth="1"/>
    <col min="4" max="4" width="6.1640625" style="239" customWidth="1"/>
    <col min="5" max="5" width="7.33203125" style="239" customWidth="1"/>
    <col min="6" max="6" width="7.5" style="239" customWidth="1"/>
    <col min="7" max="7" width="9" style="239" customWidth="1"/>
    <col min="8" max="8" width="8" style="239" bestFit="1" customWidth="1"/>
    <col min="9" max="9" width="10.5" style="239" customWidth="1"/>
    <col min="10" max="10" width="6.1640625" style="239" customWidth="1"/>
    <col min="11" max="11" width="8" style="239" customWidth="1"/>
    <col min="12" max="16" width="6.1640625" style="239" customWidth="1"/>
    <col min="17" max="17" width="6.5" style="239" customWidth="1"/>
    <col min="18" max="23" width="9.1640625" style="239" customWidth="1"/>
    <col min="24" max="24" width="42.6640625" style="239" bestFit="1" customWidth="1"/>
    <col min="25" max="34" width="9.1640625" style="140" customWidth="1"/>
    <col min="35" max="16384" width="17.33203125" style="140"/>
  </cols>
  <sheetData>
    <row r="1" spans="1:34" s="239" customFormat="1" ht="32" customHeight="1" x14ac:dyDescent="0.3">
      <c r="C1" s="416" t="s">
        <v>798</v>
      </c>
      <c r="D1" s="416"/>
      <c r="E1" s="416"/>
      <c r="F1" s="416"/>
      <c r="G1" s="416"/>
      <c r="H1" s="416"/>
      <c r="I1" s="416"/>
    </row>
    <row r="2" spans="1:34" ht="30" x14ac:dyDescent="0.15">
      <c r="A2" s="139"/>
      <c r="B2" s="155" t="s">
        <v>702</v>
      </c>
      <c r="C2" s="139"/>
      <c r="D2" s="139"/>
      <c r="E2" s="139"/>
      <c r="F2" s="197" t="s">
        <v>23</v>
      </c>
      <c r="G2" s="197" t="s">
        <v>199</v>
      </c>
      <c r="H2" s="198" t="s">
        <v>200</v>
      </c>
      <c r="I2" s="198" t="s">
        <v>201</v>
      </c>
      <c r="J2" s="199" t="s">
        <v>202</v>
      </c>
      <c r="K2" s="199" t="s">
        <v>203</v>
      </c>
      <c r="L2" s="199" t="s">
        <v>204</v>
      </c>
      <c r="M2" s="199" t="s">
        <v>590</v>
      </c>
      <c r="N2" s="199" t="s">
        <v>591</v>
      </c>
      <c r="O2" s="199" t="s">
        <v>205</v>
      </c>
      <c r="P2" s="199" t="s">
        <v>206</v>
      </c>
      <c r="Q2" s="200" t="s">
        <v>207</v>
      </c>
      <c r="R2" s="200" t="s">
        <v>244</v>
      </c>
      <c r="S2" s="200" t="s">
        <v>670</v>
      </c>
      <c r="T2" s="197" t="s">
        <v>245</v>
      </c>
      <c r="U2" s="197" t="s">
        <v>246</v>
      </c>
      <c r="V2" s="201" t="s">
        <v>247</v>
      </c>
      <c r="W2" s="201" t="s">
        <v>248</v>
      </c>
      <c r="X2" s="202" t="s">
        <v>250</v>
      </c>
      <c r="Y2" s="139"/>
      <c r="Z2" s="139"/>
      <c r="AA2" s="139"/>
      <c r="AB2" s="139"/>
      <c r="AC2" s="139"/>
      <c r="AD2" s="139"/>
      <c r="AE2" s="139"/>
      <c r="AF2" s="139"/>
      <c r="AG2" s="139"/>
      <c r="AH2" s="139"/>
    </row>
    <row r="3" spans="1:34" ht="15.75" customHeight="1" x14ac:dyDescent="0.2">
      <c r="A3" s="194" t="s">
        <v>251</v>
      </c>
      <c r="B3" s="324" t="s">
        <v>58</v>
      </c>
      <c r="C3" s="141" t="s">
        <v>254</v>
      </c>
      <c r="D3" s="330">
        <v>12</v>
      </c>
      <c r="E3" s="139"/>
      <c r="F3" s="203">
        <f>VLOOKUP(TRUE,'Heros Stats Yours'!$A$2:$W$217,4,0)</f>
        <v>1501</v>
      </c>
      <c r="G3" s="203">
        <f>VLOOKUP(TRUE,'Heros Stats Yours'!$A$2:$W$217,5,0)</f>
        <v>7.7999999999999963</v>
      </c>
      <c r="H3" s="203">
        <f>VLOOKUP(TRUE,'Heros Stats Yours'!$A$2:$W$217,6,0)</f>
        <v>506</v>
      </c>
      <c r="I3" s="203">
        <f>VLOOKUP(TRUE,'Heros Stats Yours'!$A$2:$W$217,7,0)</f>
        <v>3.1999999999999993</v>
      </c>
      <c r="J3" s="203">
        <f>VLOOKUP(TRUE,'Heros Stats Yours'!$A$2:$W$217,8,0)</f>
        <v>153.99999999999994</v>
      </c>
      <c r="K3" s="203">
        <f>VLOOKUP(TRUE,'Heros Stats Yours'!$A$2:$W$217,9,0)</f>
        <v>1.3599999999999999</v>
      </c>
      <c r="L3" s="203">
        <f>VLOOKUP(TRUE,'Heros Stats Yours'!$A$2:$W$217,10,0)</f>
        <v>0</v>
      </c>
      <c r="M3" s="203">
        <f>VLOOKUP(TRUE,'Heros Stats Yours'!$A$2:$W$217,11,0)</f>
        <v>0</v>
      </c>
      <c r="N3" s="203">
        <f>VLOOKUP(TRUE,'Heros Stats Yours'!$A$2:$W$217,12,0)</f>
        <v>0</v>
      </c>
      <c r="O3" s="203">
        <f>VLOOKUP(TRUE,'Heros Stats Yours'!$A$2:$W$217,13,0)</f>
        <v>0</v>
      </c>
      <c r="P3" s="203">
        <f>VLOOKUP(TRUE,'Heros Stats Yours'!$A$2:$W$217,14,0)</f>
        <v>0.5</v>
      </c>
      <c r="Q3" s="203">
        <f>VLOOKUP(TRUE,'Heros Stats Yours'!$A$2:$W$217,15,0)</f>
        <v>0</v>
      </c>
      <c r="R3" s="203">
        <f>VLOOKUP(TRUE,'Heros Stats Yours'!$A$2:$W$217,16,0)</f>
        <v>0</v>
      </c>
      <c r="S3" s="203">
        <f>VLOOKUP(TRUE,'Heros Stats Yours'!$A$2:$W$217,17,0)</f>
        <v>0</v>
      </c>
      <c r="T3" s="203">
        <f>VLOOKUP(TRUE,'Heros Stats Yours'!$A$2:$W$217,18,0)</f>
        <v>75</v>
      </c>
      <c r="U3" s="203">
        <f>VLOOKUP(TRUE,'Heros Stats Yours'!$A$2:$W$217,19,0)</f>
        <v>75</v>
      </c>
      <c r="V3" s="203">
        <f>VLOOKUP(TRUE,'Heros Stats Yours'!$A$2:$W$217,22,0)</f>
        <v>1.5</v>
      </c>
      <c r="W3" s="203">
        <f>VLOOKUP(TRUE,'Heros Stats Yours'!$A$2:$W$217,23,0)</f>
        <v>3.4</v>
      </c>
      <c r="X3" s="203"/>
      <c r="Y3" s="139"/>
      <c r="Z3" s="139"/>
      <c r="AA3" s="139"/>
      <c r="AB3" s="139"/>
      <c r="AC3" s="139"/>
      <c r="AD3" s="139"/>
      <c r="AE3" s="139"/>
      <c r="AF3" s="139"/>
      <c r="AG3" s="139"/>
      <c r="AH3" s="139"/>
    </row>
    <row r="4" spans="1:34" ht="50" customHeight="1" x14ac:dyDescent="0.15">
      <c r="A4" s="300" t="s">
        <v>753</v>
      </c>
      <c r="B4" s="429" t="str">
        <f>INDEX(HeroricPerk!B$2:B$999,MATCH(B3,HeroricPerk!$A$2:$A$999,0))</f>
        <v>Krul is empowered by the shadows after standing still in brush for 1.5 seconds. Once empowered, Krul briefly gains 2 move speed and his next basic attack will slow the target by 40% for 3 seconds.</v>
      </c>
      <c r="C4" s="429"/>
      <c r="D4" s="429"/>
      <c r="E4" s="429"/>
      <c r="F4" s="430"/>
      <c r="G4" s="430"/>
      <c r="H4" s="430"/>
      <c r="I4" s="431"/>
      <c r="J4" s="142"/>
      <c r="K4" s="142"/>
      <c r="L4" s="142"/>
      <c r="M4" s="142"/>
      <c r="N4" s="142"/>
      <c r="O4" s="142"/>
      <c r="P4" s="142"/>
      <c r="Q4" s="142"/>
      <c r="R4" s="139"/>
      <c r="S4" s="139"/>
      <c r="T4" s="139"/>
      <c r="U4" s="139"/>
      <c r="V4" s="139"/>
      <c r="W4" s="139"/>
      <c r="X4" s="139"/>
      <c r="Y4" s="139"/>
      <c r="Z4" s="139"/>
      <c r="AA4" s="139"/>
      <c r="AB4" s="139"/>
      <c r="AC4" s="139"/>
      <c r="AD4" s="139"/>
      <c r="AE4" s="139"/>
      <c r="AF4" s="139"/>
      <c r="AG4" s="139"/>
      <c r="AH4" s="139"/>
    </row>
    <row r="5" spans="1:34" ht="15.75" customHeight="1" x14ac:dyDescent="0.2">
      <c r="A5" s="141"/>
      <c r="B5" s="141"/>
      <c r="C5" s="141"/>
      <c r="D5" s="139"/>
      <c r="E5" s="139"/>
      <c r="F5" s="142"/>
      <c r="G5" s="142"/>
      <c r="H5" s="142"/>
      <c r="I5" s="142"/>
      <c r="J5" s="142"/>
      <c r="K5" s="142"/>
      <c r="L5" s="142"/>
      <c r="M5" s="142"/>
      <c r="N5" s="142"/>
      <c r="O5" s="142"/>
      <c r="P5" s="142"/>
      <c r="Q5" s="142"/>
      <c r="R5" s="139"/>
      <c r="S5" s="139"/>
      <c r="T5" s="139"/>
      <c r="U5" s="139"/>
      <c r="V5" s="139"/>
      <c r="W5" s="139"/>
      <c r="X5" s="139"/>
      <c r="Y5" s="139"/>
      <c r="Z5" s="139"/>
      <c r="AA5" s="139"/>
      <c r="AB5" s="139"/>
      <c r="AC5" s="139"/>
      <c r="AD5" s="139"/>
      <c r="AE5" s="139"/>
      <c r="AF5" s="139"/>
      <c r="AG5" s="139"/>
      <c r="AH5" s="139"/>
    </row>
    <row r="6" spans="1:34" ht="15.75" customHeight="1" x14ac:dyDescent="0.2">
      <c r="A6" s="141"/>
      <c r="B6" s="141" t="s">
        <v>260</v>
      </c>
      <c r="C6" s="143" t="s">
        <v>592</v>
      </c>
      <c r="D6" s="143" t="s">
        <v>261</v>
      </c>
      <c r="E6" s="143" t="s">
        <v>262</v>
      </c>
      <c r="F6" s="143" t="s">
        <v>263</v>
      </c>
      <c r="G6" s="143" t="s">
        <v>264</v>
      </c>
      <c r="H6" s="143" t="s">
        <v>265</v>
      </c>
      <c r="I6" s="143" t="s">
        <v>266</v>
      </c>
      <c r="J6" s="143" t="s">
        <v>267</v>
      </c>
      <c r="K6" s="143" t="s">
        <v>268</v>
      </c>
      <c r="L6" s="143" t="s">
        <v>269</v>
      </c>
      <c r="M6" s="143" t="s">
        <v>270</v>
      </c>
      <c r="N6" s="143" t="s">
        <v>271</v>
      </c>
      <c r="O6" s="143" t="s">
        <v>272</v>
      </c>
      <c r="P6" s="143" t="s">
        <v>273</v>
      </c>
      <c r="Q6" s="143" t="s">
        <v>274</v>
      </c>
      <c r="R6" s="143" t="s">
        <v>275</v>
      </c>
      <c r="S6" s="143" t="s">
        <v>276</v>
      </c>
      <c r="T6" s="143" t="s">
        <v>277</v>
      </c>
      <c r="U6" s="143" t="s">
        <v>278</v>
      </c>
      <c r="V6" s="143" t="s">
        <v>279</v>
      </c>
      <c r="W6" s="143" t="s">
        <v>280</v>
      </c>
      <c r="X6" s="143" t="s">
        <v>281</v>
      </c>
      <c r="Y6" s="139"/>
      <c r="Z6" s="139"/>
      <c r="AA6" s="139"/>
      <c r="AB6" s="139"/>
      <c r="AC6" s="139"/>
      <c r="AD6" s="139"/>
      <c r="AE6" s="139"/>
      <c r="AF6" s="139"/>
      <c r="AG6" s="139"/>
      <c r="AH6" s="139"/>
    </row>
    <row r="7" spans="1:34" ht="15.75" customHeight="1" x14ac:dyDescent="0.2">
      <c r="A7" s="193" t="s">
        <v>282</v>
      </c>
      <c r="B7" s="325" t="s">
        <v>42</v>
      </c>
      <c r="C7" s="156" t="str">
        <f>VLOOKUP(B7,Item!$B$2:$W$61,2,0)</f>
        <v>N/A</v>
      </c>
      <c r="D7" s="156" t="str">
        <f>VLOOKUP(B7,Item!$B$2:$W$61,3,0)</f>
        <v>N/A</v>
      </c>
      <c r="E7" s="156" t="str">
        <f>VLOOKUP(B7,Item!$B$2:$W$61,4,0)</f>
        <v>N/A</v>
      </c>
      <c r="F7" s="156" t="str">
        <f>VLOOKUP(B7,Item!$B$2:$W$61,5,0)</f>
        <v>N/A</v>
      </c>
      <c r="G7" s="156" t="str">
        <f>IF(B7="Fountain of Renewal",$F$16*0.01,IF(B7="Lifespring",$F$16*0.01,VLOOKUP(B7,Item!$B$2:$W$61,6,0)))</f>
        <v>N/A</v>
      </c>
      <c r="H7" s="156" t="str">
        <f>VLOOKUP(B7,Item!$B$2:$W$61,7,0)</f>
        <v>N/A</v>
      </c>
      <c r="I7" s="156" t="str">
        <f>VLOOKUP(B7,Item!$B$2:$W$61,8,0)</f>
        <v>N/A</v>
      </c>
      <c r="J7" s="156" t="str">
        <f>VLOOKUP(B7,Item!$B$2:$W$61,9,0)</f>
        <v>N/A</v>
      </c>
      <c r="K7" s="156" t="str">
        <f>VLOOKUP(B7,Item!$B$2:$W$61,10,0)</f>
        <v>N/A</v>
      </c>
      <c r="L7" s="156" t="str">
        <f>VLOOKUP(B7,Item!$B$2:$W$61,11,0)</f>
        <v>N/A</v>
      </c>
      <c r="M7" s="156" t="str">
        <f>VLOOKUP(B7,Item!$B$2:$W$61,12,0)</f>
        <v>N/A</v>
      </c>
      <c r="N7" s="156" t="str">
        <f>VLOOKUP(B7,Item!$B$2:$W$61,13,0)</f>
        <v>N/A</v>
      </c>
      <c r="O7" s="156" t="str">
        <f>VLOOKUP(B7,Item!$B$2:$W$61,14,0)</f>
        <v>N/A</v>
      </c>
      <c r="P7" s="156" t="str">
        <f>VLOOKUP(B7,Item!$B$2:$W$61,15,0)</f>
        <v>N/A</v>
      </c>
      <c r="Q7" s="156" t="str">
        <f>VLOOKUP(B7,Item!$B$2:$W$61,16,0)</f>
        <v>N/A</v>
      </c>
      <c r="R7" s="156" t="str">
        <f>VLOOKUP(B7,Item!$B$2:$W$61,17,0)</f>
        <v>N/A</v>
      </c>
      <c r="S7" s="156" t="str">
        <f>VLOOKUP(B7,Item!$B$2:$W$61,18,0)</f>
        <v>N/A</v>
      </c>
      <c r="T7" s="156" t="str">
        <f>VLOOKUP(B7,Item!$B$2:$W$61,19,0)</f>
        <v>N/A</v>
      </c>
      <c r="U7" s="156" t="str">
        <f>VLOOKUP(B7,Item!$B$2:$W$61,20,0)</f>
        <v>N/A</v>
      </c>
      <c r="V7" s="156" t="str">
        <f>VLOOKUP(B7,Item!$B$2:$W$61,21,0)</f>
        <v>N/A</v>
      </c>
      <c r="W7" s="156" t="str">
        <f>VLOOKUP(B7,Item!$B$2:$W$61,22,0)</f>
        <v>N/A</v>
      </c>
      <c r="X7" s="157" t="str">
        <f t="array" ref="X7">INDEX(Item!X$2:X$1001,MATCH($B7,Item!$B$2:$B$1001,0))</f>
        <v>N/A</v>
      </c>
      <c r="Y7" s="139"/>
      <c r="Z7" s="139"/>
      <c r="AA7" s="139"/>
      <c r="AB7" s="139"/>
      <c r="AC7" s="139"/>
      <c r="AD7" s="139"/>
      <c r="AE7" s="139"/>
      <c r="AF7" s="139"/>
      <c r="AG7" s="139"/>
      <c r="AH7" s="139"/>
    </row>
    <row r="8" spans="1:34" ht="15.75" customHeight="1" x14ac:dyDescent="0.2">
      <c r="A8" s="193" t="s">
        <v>289</v>
      </c>
      <c r="B8" s="325" t="s">
        <v>42</v>
      </c>
      <c r="C8" s="156" t="str">
        <f>VLOOKUP(B8,Item!$B$2:$W$61,2,0)</f>
        <v>N/A</v>
      </c>
      <c r="D8" s="156" t="str">
        <f>VLOOKUP(B8,Item!$B$2:$W$61,3,0)</f>
        <v>N/A</v>
      </c>
      <c r="E8" s="156" t="str">
        <f>VLOOKUP(B8,Item!$B$2:$W$61,4,0)</f>
        <v>N/A</v>
      </c>
      <c r="F8" s="156" t="str">
        <f>VLOOKUP(B8,Item!$B$2:$W$61,5,0)</f>
        <v>N/A</v>
      </c>
      <c r="G8" s="156" t="str">
        <f>IF(B8="Fountain of Renewal",$F$16*0.01,IF(B8="Lifespring",$F$16*0.01,VLOOKUP(B8,Item!$B$2:$W$61,6,0)))</f>
        <v>N/A</v>
      </c>
      <c r="H8" s="156" t="str">
        <f>VLOOKUP(B8,Item!$B$2:$W$61,7,0)</f>
        <v>N/A</v>
      </c>
      <c r="I8" s="156" t="str">
        <f>VLOOKUP(B8,Item!$B$2:$W$61,8,0)</f>
        <v>N/A</v>
      </c>
      <c r="J8" s="156" t="str">
        <f>VLOOKUP(B8,Item!$B$2:$W$61,9,0)</f>
        <v>N/A</v>
      </c>
      <c r="K8" s="156" t="str">
        <f>VLOOKUP(B8,Item!$B$2:$W$61,10,0)</f>
        <v>N/A</v>
      </c>
      <c r="L8" s="156" t="str">
        <f>VLOOKUP(B8,Item!$B$2:$W$61,11,0)</f>
        <v>N/A</v>
      </c>
      <c r="M8" s="156" t="str">
        <f>VLOOKUP(B8,Item!$B$2:$W$61,12,0)</f>
        <v>N/A</v>
      </c>
      <c r="N8" s="156" t="str">
        <f>VLOOKUP(B8,Item!$B$2:$W$61,13,0)</f>
        <v>N/A</v>
      </c>
      <c r="O8" s="156" t="str">
        <f>VLOOKUP(B8,Item!$B$2:$W$61,14,0)</f>
        <v>N/A</v>
      </c>
      <c r="P8" s="156" t="str">
        <f>VLOOKUP(B8,Item!$B$2:$W$61,15,0)</f>
        <v>N/A</v>
      </c>
      <c r="Q8" s="156" t="str">
        <f>VLOOKUP(B8,Item!$B$2:$W$61,16,0)</f>
        <v>N/A</v>
      </c>
      <c r="R8" s="156" t="str">
        <f>VLOOKUP(B8,Item!$B$2:$W$61,17,0)</f>
        <v>N/A</v>
      </c>
      <c r="S8" s="156" t="str">
        <f>VLOOKUP(B8,Item!$B$2:$W$61,18,0)</f>
        <v>N/A</v>
      </c>
      <c r="T8" s="156" t="str">
        <f>VLOOKUP(B8,Item!$B$2:$W$61,19,0)</f>
        <v>N/A</v>
      </c>
      <c r="U8" s="156" t="str">
        <f>VLOOKUP(B8,Item!$B$2:$W$61,20,0)</f>
        <v>N/A</v>
      </c>
      <c r="V8" s="156" t="str">
        <f>VLOOKUP(B8,Item!$B$2:$W$61,21,0)</f>
        <v>N/A</v>
      </c>
      <c r="W8" s="156" t="str">
        <f>VLOOKUP(B8,Item!$B$2:$W$61,22,0)</f>
        <v>N/A</v>
      </c>
      <c r="X8" s="157" t="str">
        <f>INDEX(Item!X$2:X$1001,MATCH($B8,Item!$B$2:$B$1001,0))</f>
        <v>N/A</v>
      </c>
      <c r="Y8" s="139"/>
      <c r="Z8" s="139"/>
      <c r="AA8" s="139"/>
      <c r="AB8" s="139"/>
      <c r="AC8" s="139"/>
      <c r="AD8" s="139"/>
      <c r="AE8" s="139"/>
      <c r="AF8" s="139"/>
      <c r="AG8" s="139"/>
      <c r="AH8" s="139"/>
    </row>
    <row r="9" spans="1:34" ht="15.75" customHeight="1" x14ac:dyDescent="0.2">
      <c r="A9" s="193" t="s">
        <v>298</v>
      </c>
      <c r="B9" s="325" t="s">
        <v>42</v>
      </c>
      <c r="C9" s="156" t="str">
        <f>VLOOKUP(B9,Item!$B$2:$W$61,2,0)</f>
        <v>N/A</v>
      </c>
      <c r="D9" s="156" t="str">
        <f>VLOOKUP(B9,Item!$B$2:$W$61,3,0)</f>
        <v>N/A</v>
      </c>
      <c r="E9" s="156" t="str">
        <f>VLOOKUP(B9,Item!$B$2:$W$61,4,0)</f>
        <v>N/A</v>
      </c>
      <c r="F9" s="156" t="str">
        <f>VLOOKUP(B9,Item!$B$2:$W$61,5,0)</f>
        <v>N/A</v>
      </c>
      <c r="G9" s="156" t="str">
        <f>IF(B9="Fountain of Renewal",$F$16*0.01,IF(B9="Lifespring",$F$16*0.01,VLOOKUP(B9,Item!$B$2:$W$61,6,0)))</f>
        <v>N/A</v>
      </c>
      <c r="H9" s="156" t="str">
        <f>VLOOKUP(B9,Item!$B$2:$W$61,7,0)</f>
        <v>N/A</v>
      </c>
      <c r="I9" s="156" t="str">
        <f>VLOOKUP(B9,Item!$B$2:$W$61,8,0)</f>
        <v>N/A</v>
      </c>
      <c r="J9" s="156" t="str">
        <f>VLOOKUP(B9,Item!$B$2:$W$61,9,0)</f>
        <v>N/A</v>
      </c>
      <c r="K9" s="156" t="str">
        <f>VLOOKUP(B9,Item!$B$2:$W$61,10,0)</f>
        <v>N/A</v>
      </c>
      <c r="L9" s="156" t="str">
        <f>VLOOKUP(B9,Item!$B$2:$W$61,11,0)</f>
        <v>N/A</v>
      </c>
      <c r="M9" s="156" t="str">
        <f>VLOOKUP(B9,Item!$B$2:$W$61,12,0)</f>
        <v>N/A</v>
      </c>
      <c r="N9" s="156" t="str">
        <f>VLOOKUP(B9,Item!$B$2:$W$61,13,0)</f>
        <v>N/A</v>
      </c>
      <c r="O9" s="156" t="str">
        <f>VLOOKUP(B9,Item!$B$2:$W$61,14,0)</f>
        <v>N/A</v>
      </c>
      <c r="P9" s="156" t="str">
        <f>VLOOKUP(B9,Item!$B$2:$W$61,15,0)</f>
        <v>N/A</v>
      </c>
      <c r="Q9" s="156" t="str">
        <f>VLOOKUP(B9,Item!$B$2:$W$61,16,0)</f>
        <v>N/A</v>
      </c>
      <c r="R9" s="156" t="str">
        <f>VLOOKUP(B9,Item!$B$2:$W$61,17,0)</f>
        <v>N/A</v>
      </c>
      <c r="S9" s="156" t="str">
        <f>VLOOKUP(B9,Item!$B$2:$W$61,18,0)</f>
        <v>N/A</v>
      </c>
      <c r="T9" s="156" t="str">
        <f>VLOOKUP(B9,Item!$B$2:$W$61,19,0)</f>
        <v>N/A</v>
      </c>
      <c r="U9" s="156" t="str">
        <f>VLOOKUP(B9,Item!$B$2:$W$61,20,0)</f>
        <v>N/A</v>
      </c>
      <c r="V9" s="156" t="str">
        <f>VLOOKUP(B9,Item!$B$2:$W$61,21,0)</f>
        <v>N/A</v>
      </c>
      <c r="W9" s="156" t="str">
        <f>VLOOKUP(B9,Item!$B$2:$W$61,22,0)</f>
        <v>N/A</v>
      </c>
      <c r="X9" s="157" t="str">
        <f t="array" ref="X9">INDEX(Item!X$2:X$1001,MATCH($B9,Item!$B$2:$B$1001,0))</f>
        <v>N/A</v>
      </c>
      <c r="Y9" s="139"/>
      <c r="Z9" s="139"/>
      <c r="AA9" s="139"/>
      <c r="AB9" s="139"/>
      <c r="AC9" s="139"/>
      <c r="AD9" s="139"/>
      <c r="AE9" s="139"/>
      <c r="AF9" s="139"/>
      <c r="AG9" s="139"/>
      <c r="AH9" s="139"/>
    </row>
    <row r="10" spans="1:34" ht="15.75" customHeight="1" x14ac:dyDescent="0.2">
      <c r="A10" s="193" t="s">
        <v>302</v>
      </c>
      <c r="B10" s="325" t="s">
        <v>42</v>
      </c>
      <c r="C10" s="156" t="str">
        <f>VLOOKUP(B10,Item!$B$2:$W$61,2,0)</f>
        <v>N/A</v>
      </c>
      <c r="D10" s="156" t="str">
        <f>VLOOKUP(B10,Item!$B$2:$W$61,3,0)</f>
        <v>N/A</v>
      </c>
      <c r="E10" s="156" t="str">
        <f>VLOOKUP(B10,Item!$B$2:$W$61,4,0)</f>
        <v>N/A</v>
      </c>
      <c r="F10" s="156" t="str">
        <f>VLOOKUP(B10,Item!$B$2:$W$61,5,0)</f>
        <v>N/A</v>
      </c>
      <c r="G10" s="156" t="str">
        <f>IF(B10="Fountain of Renewal",$F$16*0.01,IF(B10="Lifespring",$F$16*0.01,VLOOKUP(B10,Item!$B$2:$W$61,6,0)))</f>
        <v>N/A</v>
      </c>
      <c r="H10" s="156" t="str">
        <f>VLOOKUP(B10,Item!$B$2:$W$61,7,0)</f>
        <v>N/A</v>
      </c>
      <c r="I10" s="156" t="str">
        <f>VLOOKUP(B10,Item!$B$2:$W$61,8,0)</f>
        <v>N/A</v>
      </c>
      <c r="J10" s="156" t="str">
        <f>VLOOKUP(B10,Item!$B$2:$W$61,9,0)</f>
        <v>N/A</v>
      </c>
      <c r="K10" s="156" t="str">
        <f>VLOOKUP(B10,Item!$B$2:$W$61,10,0)</f>
        <v>N/A</v>
      </c>
      <c r="L10" s="156" t="str">
        <f>VLOOKUP(B10,Item!$B$2:$W$61,11,0)</f>
        <v>N/A</v>
      </c>
      <c r="M10" s="156" t="str">
        <f>VLOOKUP(B10,Item!$B$2:$W$61,12,0)</f>
        <v>N/A</v>
      </c>
      <c r="N10" s="156" t="str">
        <f>VLOOKUP(B10,Item!$B$2:$W$61,13,0)</f>
        <v>N/A</v>
      </c>
      <c r="O10" s="156" t="str">
        <f>VLOOKUP(B10,Item!$B$2:$W$61,14,0)</f>
        <v>N/A</v>
      </c>
      <c r="P10" s="156" t="str">
        <f>VLOOKUP(B10,Item!$B$2:$W$61,15,0)</f>
        <v>N/A</v>
      </c>
      <c r="Q10" s="156" t="str">
        <f>VLOOKUP(B10,Item!$B$2:$W$61,16,0)</f>
        <v>N/A</v>
      </c>
      <c r="R10" s="156" t="str">
        <f>VLOOKUP(B10,Item!$B$2:$W$61,17,0)</f>
        <v>N/A</v>
      </c>
      <c r="S10" s="156" t="str">
        <f>VLOOKUP(B10,Item!$B$2:$W$61,18,0)</f>
        <v>N/A</v>
      </c>
      <c r="T10" s="156" t="str">
        <f>VLOOKUP(B10,Item!$B$2:$W$61,19,0)</f>
        <v>N/A</v>
      </c>
      <c r="U10" s="156" t="str">
        <f>VLOOKUP(B10,Item!$B$2:$W$61,20,0)</f>
        <v>N/A</v>
      </c>
      <c r="V10" s="156" t="str">
        <f>VLOOKUP(B10,Item!$B$2:$W$61,21,0)</f>
        <v>N/A</v>
      </c>
      <c r="W10" s="156" t="str">
        <f>VLOOKUP(B10,Item!$B$2:$W$61,22,0)</f>
        <v>N/A</v>
      </c>
      <c r="X10" s="157" t="str">
        <f t="array" ref="X10">INDEX(Item!X$2:X$1001,MATCH($B10,Item!$B$2:$B$1001,0))</f>
        <v>N/A</v>
      </c>
      <c r="Y10" s="139"/>
      <c r="Z10" s="139"/>
      <c r="AA10" s="139"/>
      <c r="AB10" s="139"/>
      <c r="AC10" s="139"/>
      <c r="AD10" s="139"/>
      <c r="AE10" s="139"/>
      <c r="AF10" s="139"/>
      <c r="AG10" s="139"/>
      <c r="AH10" s="139"/>
    </row>
    <row r="11" spans="1:34" ht="15.75" customHeight="1" x14ac:dyDescent="0.2">
      <c r="A11" s="193" t="s">
        <v>307</v>
      </c>
      <c r="B11" s="325" t="s">
        <v>42</v>
      </c>
      <c r="C11" s="156" t="str">
        <f>VLOOKUP(B11,Item!$B$2:$W$61,2,0)</f>
        <v>N/A</v>
      </c>
      <c r="D11" s="156" t="str">
        <f>VLOOKUP(B11,Item!$B$2:$W$61,3,0)</f>
        <v>N/A</v>
      </c>
      <c r="E11" s="156" t="str">
        <f>VLOOKUP(B11,Item!$B$2:$W$61,4,0)</f>
        <v>N/A</v>
      </c>
      <c r="F11" s="156" t="str">
        <f>VLOOKUP(B11,Item!$B$2:$W$61,5,0)</f>
        <v>N/A</v>
      </c>
      <c r="G11" s="156" t="str">
        <f>IF(B11="Fountain of Renewal",$F$16*0.01,IF(B11="Lifespring",$F$16*0.01,VLOOKUP(B11,Item!$B$2:$W$61,6,0)))</f>
        <v>N/A</v>
      </c>
      <c r="H11" s="156" t="str">
        <f>VLOOKUP(B11,Item!$B$2:$W$61,7,0)</f>
        <v>N/A</v>
      </c>
      <c r="I11" s="156" t="str">
        <f>VLOOKUP(B11,Item!$B$2:$W$61,8,0)</f>
        <v>N/A</v>
      </c>
      <c r="J11" s="156" t="str">
        <f>VLOOKUP(B11,Item!$B$2:$W$61,9,0)</f>
        <v>N/A</v>
      </c>
      <c r="K11" s="156" t="str">
        <f>VLOOKUP(B11,Item!$B$2:$W$61,10,0)</f>
        <v>N/A</v>
      </c>
      <c r="L11" s="156" t="str">
        <f>VLOOKUP(B11,Item!$B$2:$W$61,11,0)</f>
        <v>N/A</v>
      </c>
      <c r="M11" s="156" t="str">
        <f>VLOOKUP(B11,Item!$B$2:$W$61,12,0)</f>
        <v>N/A</v>
      </c>
      <c r="N11" s="156" t="str">
        <f>VLOOKUP(B11,Item!$B$2:$W$61,13,0)</f>
        <v>N/A</v>
      </c>
      <c r="O11" s="156" t="str">
        <f>VLOOKUP(B11,Item!$B$2:$W$61,14,0)</f>
        <v>N/A</v>
      </c>
      <c r="P11" s="156" t="str">
        <f>VLOOKUP(B11,Item!$B$2:$W$61,15,0)</f>
        <v>N/A</v>
      </c>
      <c r="Q11" s="156" t="str">
        <f>VLOOKUP(B11,Item!$B$2:$W$61,16,0)</f>
        <v>N/A</v>
      </c>
      <c r="R11" s="156" t="str">
        <f>VLOOKUP(B11,Item!$B$2:$W$61,17,0)</f>
        <v>N/A</v>
      </c>
      <c r="S11" s="156" t="str">
        <f>VLOOKUP(B11,Item!$B$2:$W$61,18,0)</f>
        <v>N/A</v>
      </c>
      <c r="T11" s="156" t="str">
        <f>VLOOKUP(B11,Item!$B$2:$W$61,19,0)</f>
        <v>N/A</v>
      </c>
      <c r="U11" s="156" t="str">
        <f>VLOOKUP(B11,Item!$B$2:$W$61,20,0)</f>
        <v>N/A</v>
      </c>
      <c r="V11" s="156" t="str">
        <f>VLOOKUP(B11,Item!$B$2:$W$61,21,0)</f>
        <v>N/A</v>
      </c>
      <c r="W11" s="156" t="str">
        <f>VLOOKUP(B11,Item!$B$2:$W$61,22,0)</f>
        <v>N/A</v>
      </c>
      <c r="X11" s="157" t="str">
        <f t="array" ref="X11">INDEX(Item!X$2:X$1001,MATCH($B11,Item!$B$2:$B$1001,0))</f>
        <v>N/A</v>
      </c>
      <c r="Y11" s="139"/>
      <c r="Z11" s="139"/>
      <c r="AA11" s="139"/>
      <c r="AB11" s="139"/>
      <c r="AC11" s="139"/>
      <c r="AD11" s="139"/>
      <c r="AE11" s="139"/>
      <c r="AF11" s="139"/>
      <c r="AG11" s="139"/>
      <c r="AH11" s="139"/>
    </row>
    <row r="12" spans="1:34" ht="15.75" customHeight="1" x14ac:dyDescent="0.2">
      <c r="A12" s="193" t="s">
        <v>353</v>
      </c>
      <c r="B12" s="325" t="s">
        <v>42</v>
      </c>
      <c r="C12" s="156" t="str">
        <f>VLOOKUP(B12,Item!$B$2:$W$61,2,0)</f>
        <v>N/A</v>
      </c>
      <c r="D12" s="156" t="str">
        <f>VLOOKUP(B12,Item!$B$2:$W$61,3,0)</f>
        <v>N/A</v>
      </c>
      <c r="E12" s="156" t="str">
        <f>VLOOKUP(B12,Item!$B$2:$W$61,4,0)</f>
        <v>N/A</v>
      </c>
      <c r="F12" s="156" t="str">
        <f>VLOOKUP(B12,Item!$B$2:$W$61,5,0)</f>
        <v>N/A</v>
      </c>
      <c r="G12" s="156" t="str">
        <f>IF(B12="Fountain of Renewal",$F$16*0.01,IF(B12="Lifespring",$F$16*0.01,VLOOKUP(B12,Item!$B$2:$W$61,6,0)))</f>
        <v>N/A</v>
      </c>
      <c r="H12" s="156" t="str">
        <f>VLOOKUP(B12,Item!$B$2:$W$61,7,0)</f>
        <v>N/A</v>
      </c>
      <c r="I12" s="156" t="str">
        <f>VLOOKUP(B12,Item!$B$2:$W$61,8,0)</f>
        <v>N/A</v>
      </c>
      <c r="J12" s="156" t="str">
        <f>VLOOKUP(B12,Item!$B$2:$W$61,9,0)</f>
        <v>N/A</v>
      </c>
      <c r="K12" s="156" t="str">
        <f>VLOOKUP(B12,Item!$B$2:$W$61,10,0)</f>
        <v>N/A</v>
      </c>
      <c r="L12" s="156" t="str">
        <f>VLOOKUP(B12,Item!$B$2:$W$61,11,0)</f>
        <v>N/A</v>
      </c>
      <c r="M12" s="156" t="str">
        <f>VLOOKUP(B12,Item!$B$2:$W$61,12,0)</f>
        <v>N/A</v>
      </c>
      <c r="N12" s="156" t="str">
        <f>VLOOKUP(B12,Item!$B$2:$W$61,13,0)</f>
        <v>N/A</v>
      </c>
      <c r="O12" s="156" t="str">
        <f>VLOOKUP(B12,Item!$B$2:$W$61,14,0)</f>
        <v>N/A</v>
      </c>
      <c r="P12" s="156" t="str">
        <f>VLOOKUP(B12,Item!$B$2:$W$61,15,0)</f>
        <v>N/A</v>
      </c>
      <c r="Q12" s="156" t="str">
        <f>VLOOKUP(B12,Item!$B$2:$W$61,16,0)</f>
        <v>N/A</v>
      </c>
      <c r="R12" s="156" t="str">
        <f>VLOOKUP(B12,Item!$B$2:$W$61,17,0)</f>
        <v>N/A</v>
      </c>
      <c r="S12" s="156" t="str">
        <f>VLOOKUP(B12,Item!$B$2:$W$61,18,0)</f>
        <v>N/A</v>
      </c>
      <c r="T12" s="156" t="str">
        <f>VLOOKUP(B12,Item!$B$2:$W$61,19,0)</f>
        <v>N/A</v>
      </c>
      <c r="U12" s="156" t="str">
        <f>VLOOKUP(B12,Item!$B$2:$W$61,20,0)</f>
        <v>N/A</v>
      </c>
      <c r="V12" s="156" t="str">
        <f>VLOOKUP(B12,Item!$B$2:$W$61,21,0)</f>
        <v>N/A</v>
      </c>
      <c r="W12" s="156" t="str">
        <f>VLOOKUP(B12,Item!$B$2:$W$61,22,0)</f>
        <v>N/A</v>
      </c>
      <c r="X12" s="157" t="str">
        <f t="array" ref="X12">INDEX(Item!X$2:X$1001,MATCH($B12,Item!$B$2:$B$1001,0))</f>
        <v>N/A</v>
      </c>
      <c r="Y12" s="139"/>
      <c r="Z12" s="139"/>
      <c r="AA12" s="139"/>
      <c r="AB12" s="139"/>
      <c r="AC12" s="139"/>
      <c r="AD12" s="139"/>
      <c r="AE12" s="139"/>
      <c r="AF12" s="139"/>
      <c r="AG12" s="139"/>
      <c r="AH12" s="139"/>
    </row>
    <row r="13" spans="1:34" ht="15.75" customHeight="1" x14ac:dyDescent="0.2">
      <c r="A13" s="193" t="s">
        <v>358</v>
      </c>
      <c r="B13" s="325" t="s">
        <v>42</v>
      </c>
      <c r="C13" s="156" t="str">
        <f>VLOOKUP(B13,Item!$B$2:$W$61,2,0)</f>
        <v>N/A</v>
      </c>
      <c r="D13" s="156" t="str">
        <f>VLOOKUP(B13,Item!$B$2:$W$61,3,0)</f>
        <v>N/A</v>
      </c>
      <c r="E13" s="156" t="str">
        <f>VLOOKUP(B13,Item!$B$2:$W$61,4,0)</f>
        <v>N/A</v>
      </c>
      <c r="F13" s="156" t="str">
        <f>VLOOKUP(B13,Item!$B$2:$W$61,5,0)</f>
        <v>N/A</v>
      </c>
      <c r="G13" s="156" t="str">
        <f>IF(B13="Fountain of Renewal",$F$16*0.01,IF(B13="Lifespring",$F$16*0.01,VLOOKUP(B13,Item!$B$2:$W$61,6,0)))</f>
        <v>N/A</v>
      </c>
      <c r="H13" s="156" t="str">
        <f>VLOOKUP(B13,Item!$B$2:$W$61,7,0)</f>
        <v>N/A</v>
      </c>
      <c r="I13" s="156" t="str">
        <f>VLOOKUP(B13,Item!$B$2:$W$61,8,0)</f>
        <v>N/A</v>
      </c>
      <c r="J13" s="156" t="str">
        <f>IF(B13="N/A","N/A",VLOOKUP(B13,Item!$B$2:$W$61,9,0)+(IF(B13="Weapon Infusion",((60-20)/12)*D3,0)))</f>
        <v>N/A</v>
      </c>
      <c r="K13" s="156" t="str">
        <f>IF(B13="N/A","N/A",VLOOKUP(B13,Item!$B$2:$W$61,10,0)+(IF(B13="Weapon Infusion",((0.24-0.08)/12)*D3,0)))</f>
        <v>N/A</v>
      </c>
      <c r="L13" s="156" t="str">
        <f>VLOOKUP(B13,Item!$B$2:$W$61,11,0)</f>
        <v>N/A</v>
      </c>
      <c r="M13" s="156" t="str">
        <f>VLOOKUP(B13,Item!$B$2:$W$61,12,0)</f>
        <v>N/A</v>
      </c>
      <c r="N13" s="156" t="str">
        <f>VLOOKUP(B13,Item!$B$2:$W$61,13,0)</f>
        <v>N/A</v>
      </c>
      <c r="O13" s="156" t="str">
        <f>VLOOKUP(B13,Item!$B$2:$W$61,14,0)</f>
        <v>N/A</v>
      </c>
      <c r="P13" s="156" t="str">
        <f>VLOOKUP(B13,Item!$B$2:$W$61,15,0)</f>
        <v>N/A</v>
      </c>
      <c r="Q13" s="156" t="str">
        <f>IF(B13="N/A","N/A",VLOOKUP(B13,Item!$B$2:$W$61,16,0)+(IF(B13="Crystal Infusion",(((60-20)/12)*D3),0)))</f>
        <v>N/A</v>
      </c>
      <c r="R13" s="156" t="str">
        <f>VLOOKUP(B13,Item!$B$2:$W$61,17,0)</f>
        <v>N/A</v>
      </c>
      <c r="S13" s="156" t="str">
        <f>IF(B13="N/A","N/A",VLOOKUP(B13,Item!$B$2:$W$61,18,0)+(IF(B13="Crystal Infusion",(((0.35-0.12)/12)*D3),0)))</f>
        <v>N/A</v>
      </c>
      <c r="T13" s="156" t="str">
        <f>IF(B13="N/A","N/A",VLOOKUP(B13,Item!$B$2:$W$61,19,0)+((30-10)/12)*D3)</f>
        <v>N/A</v>
      </c>
      <c r="U13" s="156" t="str">
        <f>IF(B13="N/A","N/A",VLOOKUP(B13,Item!$B$2:$W$61,20,0)+((30-10)/12)*D3)</f>
        <v>N/A</v>
      </c>
      <c r="V13" s="156" t="str">
        <f>VLOOKUP(B13,Item!$B$2:$W$61,21,0)</f>
        <v>N/A</v>
      </c>
      <c r="W13" s="156" t="str">
        <f>VLOOKUP(B13,Item!$B$2:$W$61,22,0)</f>
        <v>N/A</v>
      </c>
      <c r="X13" s="157" t="str">
        <f t="array" ref="X13">INDEX(Item!X$2:X$1001,MATCH($B13,Item!$B$2:$B$1001,0))</f>
        <v>N/A</v>
      </c>
      <c r="Y13" s="139"/>
      <c r="Z13" s="139"/>
      <c r="AA13" s="139"/>
      <c r="AB13" s="139"/>
      <c r="AC13" s="139"/>
      <c r="AD13" s="139"/>
      <c r="AE13" s="139"/>
      <c r="AF13" s="139"/>
      <c r="AG13" s="139"/>
      <c r="AH13" s="139"/>
    </row>
    <row r="14" spans="1:34" ht="12.75" customHeight="1" thickBot="1" x14ac:dyDescent="0.2">
      <c r="A14" s="144"/>
      <c r="B14" s="144"/>
      <c r="C14" s="419" t="s">
        <v>359</v>
      </c>
      <c r="D14" s="420"/>
      <c r="E14" s="181">
        <f t="shared" ref="E14:W14" si="0">SUM(E7:E13)</f>
        <v>0</v>
      </c>
      <c r="F14" s="181">
        <f t="shared" si="0"/>
        <v>0</v>
      </c>
      <c r="G14" s="181">
        <f t="shared" si="0"/>
        <v>0</v>
      </c>
      <c r="H14" s="181">
        <f>IF(B3="Ardan",0,SUM(H7:H13))</f>
        <v>0</v>
      </c>
      <c r="I14" s="181">
        <f>IF(B3="Ardan",0,SUM(I7:I13))</f>
        <v>0</v>
      </c>
      <c r="J14" s="181">
        <f t="shared" si="0"/>
        <v>0</v>
      </c>
      <c r="K14" s="181">
        <f t="shared" si="0"/>
        <v>0</v>
      </c>
      <c r="L14" s="181">
        <f t="shared" si="0"/>
        <v>0</v>
      </c>
      <c r="M14" s="181">
        <f t="shared" si="0"/>
        <v>0</v>
      </c>
      <c r="N14" s="181">
        <f t="shared" si="0"/>
        <v>0</v>
      </c>
      <c r="O14" s="181">
        <f t="shared" si="0"/>
        <v>0</v>
      </c>
      <c r="P14" s="181">
        <f>SUM(P7:P13)</f>
        <v>0</v>
      </c>
      <c r="Q14" s="181">
        <f>IF(B3="Ardan",(SUM(H7:H13)*0.05+SUM(I7:I13)*0.5+SUM(Q7:Q13)),SUM(Q7:Q13))</f>
        <v>0</v>
      </c>
      <c r="R14" s="181">
        <f t="shared" si="0"/>
        <v>0</v>
      </c>
      <c r="S14" s="181">
        <f t="shared" si="0"/>
        <v>0</v>
      </c>
      <c r="T14" s="181">
        <f t="shared" si="0"/>
        <v>0</v>
      </c>
      <c r="U14" s="181">
        <f t="shared" si="0"/>
        <v>0</v>
      </c>
      <c r="V14" s="181">
        <f t="shared" si="0"/>
        <v>0</v>
      </c>
      <c r="W14" s="181">
        <f t="shared" si="0"/>
        <v>0</v>
      </c>
      <c r="X14" s="146"/>
      <c r="Y14" s="139"/>
      <c r="Z14" s="139"/>
      <c r="AA14" s="139"/>
      <c r="AB14" s="139"/>
      <c r="AC14" s="139"/>
      <c r="AD14" s="139"/>
      <c r="AE14" s="139"/>
      <c r="AF14" s="139"/>
      <c r="AG14" s="139"/>
      <c r="AH14" s="139"/>
    </row>
    <row r="15" spans="1:34" ht="12.75" customHeight="1" x14ac:dyDescent="0.15">
      <c r="B15" s="178" t="s">
        <v>744</v>
      </c>
      <c r="C15" s="139"/>
      <c r="D15" s="139"/>
      <c r="E15" s="139"/>
      <c r="F15" s="139"/>
      <c r="G15" s="139"/>
      <c r="H15" s="139"/>
      <c r="I15" s="139"/>
      <c r="J15" s="139"/>
      <c r="K15" s="139"/>
      <c r="L15" s="139"/>
      <c r="M15" s="139"/>
      <c r="N15" s="139"/>
      <c r="O15" s="139"/>
      <c r="P15" s="139"/>
      <c r="Q15" s="139"/>
      <c r="R15" s="139"/>
      <c r="S15" s="139"/>
      <c r="T15" s="139"/>
      <c r="U15" s="139"/>
      <c r="V15" s="139"/>
      <c r="W15" s="139"/>
      <c r="X15" s="146"/>
      <c r="Y15" s="139"/>
      <c r="Z15" s="139"/>
      <c r="AA15" s="139"/>
      <c r="AB15" s="139"/>
      <c r="AC15" s="139"/>
      <c r="AD15" s="139"/>
      <c r="AE15" s="139"/>
      <c r="AF15" s="139"/>
      <c r="AG15" s="139"/>
      <c r="AH15" s="139"/>
    </row>
    <row r="16" spans="1:34" ht="12.75" customHeight="1" thickBot="1" x14ac:dyDescent="0.2">
      <c r="A16" s="139"/>
      <c r="B16" s="179">
        <f>(41.978*(D3)+142.89)/(1+(((U16+T16)/2)/100))</f>
        <v>369.50057142857139</v>
      </c>
      <c r="C16" s="421" t="s">
        <v>362</v>
      </c>
      <c r="D16" s="420"/>
      <c r="E16" s="147"/>
      <c r="F16" s="182">
        <f t="shared" ref="F16:P16" si="1">F3+F14</f>
        <v>1501</v>
      </c>
      <c r="G16" s="182">
        <f t="shared" si="1"/>
        <v>7.7999999999999963</v>
      </c>
      <c r="H16" s="182">
        <f t="shared" si="1"/>
        <v>506</v>
      </c>
      <c r="I16" s="182">
        <f t="shared" si="1"/>
        <v>3.1999999999999993</v>
      </c>
      <c r="J16" s="182">
        <f>IF(B3="Rona",(J3+J14)*0.8,(J3+J14))</f>
        <v>153.99999999999994</v>
      </c>
      <c r="K16" s="182">
        <f>IF(B3="Rona",(K3+K14)*1.5, K3+K14)</f>
        <v>1.3599999999999999</v>
      </c>
      <c r="L16" s="182">
        <f t="shared" si="1"/>
        <v>0</v>
      </c>
      <c r="M16" s="182">
        <f t="shared" si="1"/>
        <v>0</v>
      </c>
      <c r="N16" s="182">
        <f t="shared" si="1"/>
        <v>0</v>
      </c>
      <c r="O16" s="182">
        <f t="shared" si="1"/>
        <v>0</v>
      </c>
      <c r="P16" s="182">
        <f t="shared" si="1"/>
        <v>0.5</v>
      </c>
      <c r="Q16" s="182">
        <f>Q14</f>
        <v>0</v>
      </c>
      <c r="R16" s="182">
        <f t="shared" ref="R16:W16" si="2">R3+R14</f>
        <v>0</v>
      </c>
      <c r="S16" s="182">
        <f t="shared" si="2"/>
        <v>0</v>
      </c>
      <c r="T16" s="182">
        <f t="shared" si="2"/>
        <v>75</v>
      </c>
      <c r="U16" s="182">
        <f t="shared" si="2"/>
        <v>75</v>
      </c>
      <c r="V16" s="182">
        <f t="shared" si="2"/>
        <v>1.5</v>
      </c>
      <c r="W16" s="182">
        <f t="shared" si="2"/>
        <v>3.4</v>
      </c>
      <c r="X16" s="146"/>
      <c r="Y16" s="139"/>
      <c r="Z16" s="139"/>
      <c r="AA16" s="139"/>
      <c r="AB16" s="139"/>
      <c r="AC16" s="139"/>
      <c r="AD16" s="139"/>
      <c r="AE16" s="139"/>
      <c r="AF16" s="139"/>
      <c r="AG16" s="139"/>
      <c r="AH16" s="139"/>
    </row>
    <row r="17" spans="1:34" ht="12.75" customHeight="1" x14ac:dyDescent="0.15">
      <c r="A17" s="139"/>
      <c r="B17" s="139"/>
      <c r="C17" s="240"/>
      <c r="D17" s="240"/>
      <c r="E17" s="148"/>
      <c r="F17" s="240"/>
      <c r="G17" s="240"/>
      <c r="H17" s="240"/>
      <c r="I17" s="240"/>
      <c r="J17" s="240"/>
      <c r="K17" s="240"/>
      <c r="L17" s="240"/>
      <c r="M17" s="240"/>
      <c r="N17" s="240"/>
      <c r="O17" s="240"/>
      <c r="P17" s="240"/>
      <c r="Q17" s="240"/>
      <c r="R17" s="240"/>
      <c r="S17" s="240"/>
      <c r="T17" s="240"/>
      <c r="U17" s="240"/>
      <c r="V17" s="240"/>
      <c r="W17" s="240"/>
      <c r="X17" s="146"/>
      <c r="Y17" s="139"/>
      <c r="Z17" s="139"/>
      <c r="AA17" s="139"/>
      <c r="AB17" s="139"/>
      <c r="AC17" s="139"/>
      <c r="AD17" s="139"/>
      <c r="AE17" s="139"/>
      <c r="AF17" s="139"/>
      <c r="AG17" s="139"/>
      <c r="AH17" s="139"/>
    </row>
    <row r="18" spans="1:34" s="149" customFormat="1" ht="18.75" customHeight="1" x14ac:dyDescent="0.15">
      <c r="A18" s="148"/>
      <c r="B18" s="148"/>
      <c r="C18" s="240"/>
      <c r="D18" s="240"/>
      <c r="E18" s="148"/>
      <c r="F18" s="240"/>
      <c r="G18" s="240"/>
      <c r="H18" s="240"/>
      <c r="I18" s="240"/>
      <c r="J18" s="240"/>
      <c r="K18" s="240"/>
      <c r="L18" s="240"/>
      <c r="M18" s="240"/>
      <c r="N18" s="240"/>
      <c r="O18" s="240"/>
      <c r="P18" s="240"/>
      <c r="Q18" s="240"/>
      <c r="R18" s="240"/>
      <c r="S18" s="240"/>
      <c r="T18" s="240"/>
      <c r="U18" s="240"/>
      <c r="V18" s="240"/>
      <c r="W18" s="240"/>
      <c r="X18" s="146"/>
      <c r="Y18" s="148"/>
      <c r="Z18" s="148"/>
      <c r="AA18" s="148"/>
      <c r="AB18" s="148"/>
      <c r="AC18" s="148"/>
      <c r="AD18" s="148"/>
      <c r="AE18" s="148"/>
      <c r="AF18" s="148"/>
      <c r="AG18" s="148"/>
      <c r="AH18" s="148"/>
    </row>
    <row r="19" spans="1:34" ht="15.75" customHeight="1" x14ac:dyDescent="0.2">
      <c r="A19" s="193" t="s">
        <v>373</v>
      </c>
      <c r="B19" s="331" t="s">
        <v>795</v>
      </c>
      <c r="C19" s="141" t="s">
        <v>374</v>
      </c>
      <c r="D19" s="326">
        <v>12</v>
      </c>
      <c r="E19" s="139"/>
      <c r="F19" s="180">
        <f>VLOOKUP(TRUE,'Heros Stats Enemy'!$A$2:$W$217,4,0)</f>
        <v>1314</v>
      </c>
      <c r="G19" s="180">
        <f>VLOOKUP(TRUE,'Heros Stats Enemy'!$A$2:$W$217,5,0)</f>
        <v>0</v>
      </c>
      <c r="H19" s="180">
        <f>VLOOKUP(TRUE,'Heros Stats Enemy'!$A$2:$W$217,6,0)</f>
        <v>636</v>
      </c>
      <c r="I19" s="180">
        <f>VLOOKUP(TRUE,'Heros Stats Enemy'!$A$2:$W$217,7,0)</f>
        <v>0</v>
      </c>
      <c r="J19" s="180">
        <f>VLOOKUP(TRUE,'Heros Stats Enemy'!$A$2:$W$217,8,0)</f>
        <v>110.27272727272725</v>
      </c>
      <c r="K19" s="180">
        <f>VLOOKUP(TRUE,'Heros Stats Enemy'!$A$2:$W$217,9,0)</f>
        <v>1.2618181818181817</v>
      </c>
      <c r="L19" s="180">
        <f>VLOOKUP(TRUE,'Heros Stats Enemy'!$A$2:$W$217,10,0)</f>
        <v>0</v>
      </c>
      <c r="M19" s="180">
        <f>VLOOKUP(TRUE,'Heros Stats Enemy'!$A$2:$W$217,11,0)</f>
        <v>0</v>
      </c>
      <c r="N19" s="180">
        <f>VLOOKUP(TRUE,'Heros Stats Enemy'!$A$2:$W$217,12,0)</f>
        <v>0</v>
      </c>
      <c r="O19" s="180">
        <f>VLOOKUP(TRUE,'Heros Stats Enemy'!$A$2:$W$217,13,0)</f>
        <v>0</v>
      </c>
      <c r="P19" s="180">
        <f>VLOOKUP(TRUE,'Heros Stats Enemy'!$A$2:$W$217,14,0)</f>
        <v>0.5</v>
      </c>
      <c r="Q19" s="180">
        <f>VLOOKUP(TRUE,'Heros Stats Enemy'!$A$2:$W$217,15,0)</f>
        <v>0</v>
      </c>
      <c r="R19" s="180">
        <f>VLOOKUP(TRUE,'Heros Stats Enemy'!$A$2:$W$217,16,0)</f>
        <v>0</v>
      </c>
      <c r="S19" s="180">
        <f>VLOOKUP(TRUE,'Heros Stats Enemy'!$A$2:$W$217,17,0)</f>
        <v>0</v>
      </c>
      <c r="T19" s="180">
        <f>VLOOKUP(TRUE,'Heros Stats Enemy'!$A$2:$W$217,18,0)</f>
        <v>68</v>
      </c>
      <c r="U19" s="180">
        <f>VLOOKUP(TRUE,'Heros Stats Enemy'!$A$2:$W$217,19,0)</f>
        <v>68</v>
      </c>
      <c r="V19" s="180">
        <f>VLOOKUP(TRUE,'Heros Stats Enemy'!$A$2:$W$217,22,0)</f>
        <v>5.5</v>
      </c>
      <c r="W19" s="180">
        <f>VLOOKUP(TRUE,'Heros Stats Enemy'!$A$2:$W$217,23,0)</f>
        <v>3.1</v>
      </c>
      <c r="X19" s="146"/>
      <c r="Y19" s="139"/>
      <c r="Z19" s="139"/>
      <c r="AA19" s="139"/>
      <c r="AB19" s="139"/>
      <c r="AC19" s="139"/>
      <c r="AD19" s="139"/>
      <c r="AE19" s="139"/>
      <c r="AF19" s="139"/>
      <c r="AG19" s="139"/>
      <c r="AH19" s="139"/>
    </row>
    <row r="20" spans="1:34" ht="52" customHeight="1" x14ac:dyDescent="0.15">
      <c r="A20" s="300" t="s">
        <v>753</v>
      </c>
      <c r="B20" s="429" t="str">
        <f>INDEX(HeroricPerk!B$2:B$999,MATCH(B19,HeroricPerk!$A$2:$A$999,0))</f>
        <v>Skye locks onto and reveals the target she most recently basic attached. Basic attacks and Forward Barrage on that locked target grant her up to 2 move speed for 1.2 seconds. This speed bonus is dramatically reduced while moving backward. Target lock is lost if the target moves more then 8 meters away from skye or is she doesn't attack her target for 3 seconds</v>
      </c>
      <c r="C20" s="429"/>
      <c r="D20" s="429"/>
      <c r="E20" s="429"/>
      <c r="F20" s="429"/>
      <c r="G20" s="429"/>
      <c r="H20" s="429"/>
      <c r="I20" s="432"/>
      <c r="J20" s="240"/>
      <c r="K20" s="240"/>
      <c r="L20" s="240"/>
      <c r="M20" s="240"/>
      <c r="N20" s="240"/>
      <c r="O20" s="240"/>
      <c r="P20" s="240"/>
      <c r="Q20" s="240"/>
      <c r="R20" s="240"/>
      <c r="S20" s="240"/>
      <c r="T20" s="240"/>
      <c r="U20" s="240"/>
      <c r="V20" s="240"/>
      <c r="W20" s="240"/>
      <c r="X20" s="146"/>
      <c r="Y20" s="139"/>
      <c r="Z20" s="139"/>
      <c r="AA20" s="139"/>
      <c r="AB20" s="139"/>
      <c r="AC20" s="139"/>
      <c r="AD20" s="139"/>
      <c r="AE20" s="139"/>
      <c r="AF20" s="139"/>
      <c r="AG20" s="139"/>
      <c r="AH20" s="139"/>
    </row>
    <row r="21" spans="1:34" ht="12.75" customHeight="1" x14ac:dyDescent="0.15">
      <c r="A21" s="139"/>
      <c r="B21" s="139"/>
      <c r="C21" s="240"/>
      <c r="D21" s="240"/>
      <c r="E21" s="148"/>
      <c r="F21" s="240"/>
      <c r="G21" s="240"/>
      <c r="H21" s="240"/>
      <c r="I21" s="240"/>
      <c r="J21" s="240"/>
      <c r="K21" s="240"/>
      <c r="L21" s="240"/>
      <c r="M21" s="240"/>
      <c r="N21" s="240"/>
      <c r="O21" s="240"/>
      <c r="P21" s="240"/>
      <c r="Q21" s="240"/>
      <c r="R21" s="240"/>
      <c r="S21" s="240"/>
      <c r="T21" s="240"/>
      <c r="U21" s="240"/>
      <c r="V21" s="240"/>
      <c r="W21" s="240"/>
      <c r="X21" s="146"/>
      <c r="Y21" s="139"/>
      <c r="Z21" s="139"/>
      <c r="AA21" s="139"/>
      <c r="AB21" s="139"/>
      <c r="AC21" s="139"/>
      <c r="AD21" s="139"/>
      <c r="AE21" s="139"/>
      <c r="AF21" s="139"/>
      <c r="AG21" s="139"/>
      <c r="AH21" s="139"/>
    </row>
    <row r="22" spans="1:34" ht="15.75" customHeight="1" x14ac:dyDescent="0.2">
      <c r="A22" s="141"/>
      <c r="B22" s="141" t="s">
        <v>381</v>
      </c>
      <c r="C22" s="143" t="s">
        <v>592</v>
      </c>
      <c r="D22" s="143" t="s">
        <v>382</v>
      </c>
      <c r="E22" s="143" t="s">
        <v>383</v>
      </c>
      <c r="F22" s="143" t="s">
        <v>384</v>
      </c>
      <c r="G22" s="143" t="s">
        <v>385</v>
      </c>
      <c r="H22" s="143" t="s">
        <v>386</v>
      </c>
      <c r="I22" s="143" t="s">
        <v>387</v>
      </c>
      <c r="J22" s="143" t="s">
        <v>388</v>
      </c>
      <c r="K22" s="143" t="s">
        <v>389</v>
      </c>
      <c r="L22" s="143" t="s">
        <v>390</v>
      </c>
      <c r="M22" s="143" t="s">
        <v>391</v>
      </c>
      <c r="N22" s="143" t="s">
        <v>392</v>
      </c>
      <c r="O22" s="143" t="s">
        <v>393</v>
      </c>
      <c r="P22" s="143" t="s">
        <v>394</v>
      </c>
      <c r="Q22" s="143" t="s">
        <v>395</v>
      </c>
      <c r="R22" s="143" t="s">
        <v>396</v>
      </c>
      <c r="S22" s="143" t="s">
        <v>397</v>
      </c>
      <c r="T22" s="143" t="s">
        <v>398</v>
      </c>
      <c r="U22" s="143" t="s">
        <v>399</v>
      </c>
      <c r="V22" s="143" t="s">
        <v>400</v>
      </c>
      <c r="W22" s="143" t="s">
        <v>401</v>
      </c>
      <c r="X22" s="143" t="s">
        <v>402</v>
      </c>
      <c r="Y22" s="139"/>
      <c r="Z22" s="139"/>
      <c r="AA22" s="139"/>
      <c r="AB22" s="139"/>
      <c r="AC22" s="139"/>
      <c r="AD22" s="139"/>
      <c r="AE22" s="139"/>
      <c r="AF22" s="139"/>
      <c r="AG22" s="139"/>
      <c r="AH22" s="139"/>
    </row>
    <row r="23" spans="1:34" ht="15.75" customHeight="1" x14ac:dyDescent="0.2">
      <c r="A23" s="193" t="s">
        <v>403</v>
      </c>
      <c r="B23" s="325" t="s">
        <v>42</v>
      </c>
      <c r="C23" s="156" t="str">
        <f>VLOOKUP(B23,Item!$B$2:$W$61,2,0)</f>
        <v>N/A</v>
      </c>
      <c r="D23" s="156" t="str">
        <f>VLOOKUP(B23,Item!$B$2:$W$61,3,0)</f>
        <v>N/A</v>
      </c>
      <c r="E23" s="156" t="str">
        <f>VLOOKUP(B23,Item!$B$2:$W$61,4,0)</f>
        <v>N/A</v>
      </c>
      <c r="F23" s="156" t="str">
        <f>VLOOKUP(B23,Item!$B$2:$W$61,5,0)</f>
        <v>N/A</v>
      </c>
      <c r="G23" s="156" t="str">
        <f>IF(B23="Fountain of Renewal",$F$16*0.01,IF(B23="Lifespring",$F$16*0.01,VLOOKUP(B23,Item!$B$2:$W$61,6,0)))</f>
        <v>N/A</v>
      </c>
      <c r="H23" s="156" t="str">
        <f>VLOOKUP(B23,Item!$B$2:$W$61,7,0)</f>
        <v>N/A</v>
      </c>
      <c r="I23" s="156" t="str">
        <f>VLOOKUP(B23,Item!$B$2:$W$61,8,0)</f>
        <v>N/A</v>
      </c>
      <c r="J23" s="156" t="str">
        <f>VLOOKUP(B23,Item!$B$2:$W$61,9,0)</f>
        <v>N/A</v>
      </c>
      <c r="K23" s="156" t="str">
        <f>VLOOKUP(B23,Item!$B$2:$W$61,10,0)</f>
        <v>N/A</v>
      </c>
      <c r="L23" s="156" t="str">
        <f>VLOOKUP(B23,Item!$B$2:$W$61,11,0)</f>
        <v>N/A</v>
      </c>
      <c r="M23" s="156" t="str">
        <f>VLOOKUP(B23,Item!$B$2:$W$61,12,0)</f>
        <v>N/A</v>
      </c>
      <c r="N23" s="156" t="str">
        <f>VLOOKUP(B23,Item!$B$2:$W$61,13,0)</f>
        <v>N/A</v>
      </c>
      <c r="O23" s="156" t="str">
        <f>VLOOKUP(B23,Item!$B$2:$W$61,14,0)</f>
        <v>N/A</v>
      </c>
      <c r="P23" s="156" t="str">
        <f>VLOOKUP(B23,Item!$B$2:$W$61,15,0)</f>
        <v>N/A</v>
      </c>
      <c r="Q23" s="156" t="str">
        <f>VLOOKUP(B23,Item!$B$2:$W$61,16,0)</f>
        <v>N/A</v>
      </c>
      <c r="R23" s="156" t="str">
        <f>VLOOKUP(B23,Item!$B$2:$W$61,17,0)</f>
        <v>N/A</v>
      </c>
      <c r="S23" s="156" t="str">
        <f>VLOOKUP(B23,Item!$B$2:$W$61,18,0)</f>
        <v>N/A</v>
      </c>
      <c r="T23" s="156" t="str">
        <f>VLOOKUP(B23,Item!$B$2:$W$61,19,0)</f>
        <v>N/A</v>
      </c>
      <c r="U23" s="156" t="str">
        <f>VLOOKUP(B23,Item!$B$2:$W$61,20,0)</f>
        <v>N/A</v>
      </c>
      <c r="V23" s="156" t="str">
        <f>VLOOKUP(B23,Item!$B$2:$W$61,21,0)</f>
        <v>N/A</v>
      </c>
      <c r="W23" s="156" t="str">
        <f>VLOOKUP(B23,Item!$B$2:$W$61,22,0)</f>
        <v>N/A</v>
      </c>
      <c r="X23" s="157" t="str">
        <f t="array" ref="X23">INDEX(Item!X$2:X$1001,MATCH($B23,Item!$B$2:$B$1001,0))</f>
        <v>N/A</v>
      </c>
      <c r="Y23" s="139"/>
      <c r="Z23" s="139"/>
      <c r="AA23" s="139"/>
      <c r="AB23" s="139"/>
      <c r="AC23" s="139"/>
      <c r="AD23" s="139"/>
      <c r="AE23" s="139"/>
      <c r="AF23" s="139"/>
      <c r="AG23" s="139"/>
      <c r="AH23" s="139"/>
    </row>
    <row r="24" spans="1:34" ht="15.75" customHeight="1" x14ac:dyDescent="0.2">
      <c r="A24" s="193" t="s">
        <v>406</v>
      </c>
      <c r="B24" s="325" t="s">
        <v>42</v>
      </c>
      <c r="C24" s="156" t="str">
        <f>VLOOKUP(B24,Item!$B$2:$W$61,2,0)</f>
        <v>N/A</v>
      </c>
      <c r="D24" s="156" t="str">
        <f>VLOOKUP(B24,Item!$B$2:$W$61,3,0)</f>
        <v>N/A</v>
      </c>
      <c r="E24" s="156" t="str">
        <f>VLOOKUP(B24,Item!$B$2:$W$61,4,0)</f>
        <v>N/A</v>
      </c>
      <c r="F24" s="156" t="str">
        <f>VLOOKUP(B24,Item!$B$2:$W$61,5,0)</f>
        <v>N/A</v>
      </c>
      <c r="G24" s="156" t="str">
        <f>IF(B24="Fountain of Renewal",$F$16*0.01,IF(B24="Lifespring",$F$16*0.01,VLOOKUP(B24,Item!$B$2:$W$61,6,0)))</f>
        <v>N/A</v>
      </c>
      <c r="H24" s="156" t="str">
        <f>VLOOKUP(B24,Item!$B$2:$W$61,7,0)</f>
        <v>N/A</v>
      </c>
      <c r="I24" s="156" t="str">
        <f>VLOOKUP(B24,Item!$B$2:$W$61,8,0)</f>
        <v>N/A</v>
      </c>
      <c r="J24" s="156" t="str">
        <f>VLOOKUP(B24,Item!$B$2:$W$61,9,0)</f>
        <v>N/A</v>
      </c>
      <c r="K24" s="156" t="str">
        <f>VLOOKUP(B24,Item!$B$2:$W$61,10,0)</f>
        <v>N/A</v>
      </c>
      <c r="L24" s="156" t="str">
        <f>VLOOKUP(B24,Item!$B$2:$W$61,11,0)</f>
        <v>N/A</v>
      </c>
      <c r="M24" s="156" t="str">
        <f>VLOOKUP(B24,Item!$B$2:$W$61,12,0)</f>
        <v>N/A</v>
      </c>
      <c r="N24" s="156" t="str">
        <f>VLOOKUP(B24,Item!$B$2:$W$61,13,0)</f>
        <v>N/A</v>
      </c>
      <c r="O24" s="156" t="str">
        <f>VLOOKUP(B24,Item!$B$2:$W$61,14,0)</f>
        <v>N/A</v>
      </c>
      <c r="P24" s="156" t="str">
        <f>VLOOKUP(B24,Item!$B$2:$W$61,15,0)</f>
        <v>N/A</v>
      </c>
      <c r="Q24" s="156" t="str">
        <f>VLOOKUP(B24,Item!$B$2:$W$61,16,0)</f>
        <v>N/A</v>
      </c>
      <c r="R24" s="156" t="str">
        <f>VLOOKUP(B24,Item!$B$2:$W$61,17,0)</f>
        <v>N/A</v>
      </c>
      <c r="S24" s="156" t="str">
        <f>VLOOKUP(B24,Item!$B$2:$W$61,18,0)</f>
        <v>N/A</v>
      </c>
      <c r="T24" s="156" t="str">
        <f>VLOOKUP(B24,Item!$B$2:$W$61,19,0)</f>
        <v>N/A</v>
      </c>
      <c r="U24" s="156" t="str">
        <f>VLOOKUP(B24,Item!$B$2:$W$61,20,0)</f>
        <v>N/A</v>
      </c>
      <c r="V24" s="156" t="str">
        <f>VLOOKUP(B24,Item!$B$2:$W$61,21,0)</f>
        <v>N/A</v>
      </c>
      <c r="W24" s="156" t="str">
        <f>VLOOKUP(B24,Item!$B$2:$W$61,22,0)</f>
        <v>N/A</v>
      </c>
      <c r="X24" s="157" t="str">
        <f t="array" ref="X24">INDEX(Item!X$2:X$1001,MATCH($B24,Item!$B$2:$B$1001,0))</f>
        <v>N/A</v>
      </c>
      <c r="Y24" s="139"/>
      <c r="Z24" s="139"/>
      <c r="AA24" s="139"/>
      <c r="AB24" s="139"/>
      <c r="AC24" s="139"/>
      <c r="AD24" s="139"/>
      <c r="AE24" s="139"/>
      <c r="AF24" s="139"/>
      <c r="AG24" s="139"/>
      <c r="AH24" s="139"/>
    </row>
    <row r="25" spans="1:34" ht="15.75" customHeight="1" x14ac:dyDescent="0.2">
      <c r="A25" s="193" t="s">
        <v>408</v>
      </c>
      <c r="B25" s="325" t="s">
        <v>42</v>
      </c>
      <c r="C25" s="156" t="str">
        <f>VLOOKUP(B25,Item!$B$2:$W$61,2,0)</f>
        <v>N/A</v>
      </c>
      <c r="D25" s="156" t="str">
        <f>VLOOKUP(B25,Item!$B$2:$W$61,3,0)</f>
        <v>N/A</v>
      </c>
      <c r="E25" s="156" t="str">
        <f>VLOOKUP(B25,Item!$B$2:$W$61,4,0)</f>
        <v>N/A</v>
      </c>
      <c r="F25" s="156" t="str">
        <f>VLOOKUP(B25,Item!$B$2:$W$61,5,0)</f>
        <v>N/A</v>
      </c>
      <c r="G25" s="156" t="str">
        <f>IF(B25="Fountain of Renewal",$F$16*0.01,IF(B25="Lifespring",$F$16*0.01,VLOOKUP(B25,Item!$B$2:$W$61,6,0)))</f>
        <v>N/A</v>
      </c>
      <c r="H25" s="156" t="str">
        <f>VLOOKUP(B25,Item!$B$2:$W$61,7,0)</f>
        <v>N/A</v>
      </c>
      <c r="I25" s="156" t="str">
        <f>VLOOKUP(B25,Item!$B$2:$W$61,8,0)</f>
        <v>N/A</v>
      </c>
      <c r="J25" s="156" t="str">
        <f>VLOOKUP(B25,Item!$B$2:$W$61,9,0)</f>
        <v>N/A</v>
      </c>
      <c r="K25" s="156" t="str">
        <f>VLOOKUP(B25,Item!$B$2:$W$61,10,0)</f>
        <v>N/A</v>
      </c>
      <c r="L25" s="156" t="str">
        <f>VLOOKUP(B25,Item!$B$2:$W$61,11,0)</f>
        <v>N/A</v>
      </c>
      <c r="M25" s="156" t="str">
        <f>VLOOKUP(B25,Item!$B$2:$W$61,12,0)</f>
        <v>N/A</v>
      </c>
      <c r="N25" s="156" t="str">
        <f>VLOOKUP(B25,Item!$B$2:$W$61,13,0)</f>
        <v>N/A</v>
      </c>
      <c r="O25" s="156" t="str">
        <f>VLOOKUP(B25,Item!$B$2:$W$61,14,0)</f>
        <v>N/A</v>
      </c>
      <c r="P25" s="156" t="str">
        <f>VLOOKUP(B25,Item!$B$2:$W$61,15,0)</f>
        <v>N/A</v>
      </c>
      <c r="Q25" s="156" t="str">
        <f>VLOOKUP(B25,Item!$B$2:$W$61,16,0)</f>
        <v>N/A</v>
      </c>
      <c r="R25" s="156" t="str">
        <f>VLOOKUP(B25,Item!$B$2:$W$61,17,0)</f>
        <v>N/A</v>
      </c>
      <c r="S25" s="156" t="str">
        <f>VLOOKUP(B25,Item!$B$2:$W$61,18,0)</f>
        <v>N/A</v>
      </c>
      <c r="T25" s="156" t="str">
        <f>VLOOKUP(B25,Item!$B$2:$W$61,19,0)</f>
        <v>N/A</v>
      </c>
      <c r="U25" s="156" t="str">
        <f>VLOOKUP(B25,Item!$B$2:$W$61,20,0)</f>
        <v>N/A</v>
      </c>
      <c r="V25" s="156" t="str">
        <f>VLOOKUP(B25,Item!$B$2:$W$61,21,0)</f>
        <v>N/A</v>
      </c>
      <c r="W25" s="156" t="str">
        <f>VLOOKUP(B25,Item!$B$2:$W$61,22,0)</f>
        <v>N/A</v>
      </c>
      <c r="X25" s="157" t="str">
        <f t="array" ref="X25">INDEX(Item!X$2:X$1001,MATCH($B25,Item!$B$2:$B$1001,0))</f>
        <v>N/A</v>
      </c>
      <c r="Y25" s="139"/>
      <c r="Z25" s="139"/>
      <c r="AA25" s="139"/>
      <c r="AB25" s="139"/>
      <c r="AC25" s="139"/>
      <c r="AD25" s="139"/>
      <c r="AE25" s="139"/>
      <c r="AF25" s="139"/>
      <c r="AG25" s="139"/>
      <c r="AH25" s="139"/>
    </row>
    <row r="26" spans="1:34" ht="15.75" customHeight="1" x14ac:dyDescent="0.2">
      <c r="A26" s="193" t="s">
        <v>409</v>
      </c>
      <c r="B26" s="325" t="s">
        <v>42</v>
      </c>
      <c r="C26" s="156" t="str">
        <f>VLOOKUP(B26,Item!$B$2:$W$61,2,0)</f>
        <v>N/A</v>
      </c>
      <c r="D26" s="156" t="str">
        <f>VLOOKUP(B26,Item!$B$2:$W$61,3,0)</f>
        <v>N/A</v>
      </c>
      <c r="E26" s="156" t="str">
        <f>VLOOKUP(B26,Item!$B$2:$W$61,4,0)</f>
        <v>N/A</v>
      </c>
      <c r="F26" s="156" t="str">
        <f>VLOOKUP(B26,Item!$B$2:$W$61,5,0)</f>
        <v>N/A</v>
      </c>
      <c r="G26" s="156" t="str">
        <f>IF(B26="Fountain of Renewal",$F$16*0.01,IF(B26="Lifespring",$F$16*0.01,VLOOKUP(B26,Item!$B$2:$W$61,6,0)))</f>
        <v>N/A</v>
      </c>
      <c r="H26" s="156" t="str">
        <f>VLOOKUP(B26,Item!$B$2:$W$61,7,0)</f>
        <v>N/A</v>
      </c>
      <c r="I26" s="156" t="str">
        <f>VLOOKUP(B26,Item!$B$2:$W$61,8,0)</f>
        <v>N/A</v>
      </c>
      <c r="J26" s="156" t="str">
        <f>VLOOKUP(B26,Item!$B$2:$W$61,9,0)</f>
        <v>N/A</v>
      </c>
      <c r="K26" s="156" t="str">
        <f>VLOOKUP(B26,Item!$B$2:$W$61,10,0)</f>
        <v>N/A</v>
      </c>
      <c r="L26" s="156" t="str">
        <f>VLOOKUP(B26,Item!$B$2:$W$61,11,0)</f>
        <v>N/A</v>
      </c>
      <c r="M26" s="156" t="str">
        <f>VLOOKUP(B26,Item!$B$2:$W$61,12,0)</f>
        <v>N/A</v>
      </c>
      <c r="N26" s="156" t="str">
        <f>VLOOKUP(B26,Item!$B$2:$W$61,13,0)</f>
        <v>N/A</v>
      </c>
      <c r="O26" s="156" t="str">
        <f>VLOOKUP(B26,Item!$B$2:$W$61,14,0)</f>
        <v>N/A</v>
      </c>
      <c r="P26" s="156" t="str">
        <f>VLOOKUP(B26,Item!$B$2:$W$61,15,0)</f>
        <v>N/A</v>
      </c>
      <c r="Q26" s="156" t="str">
        <f>VLOOKUP(B26,Item!$B$2:$W$61,16,0)</f>
        <v>N/A</v>
      </c>
      <c r="R26" s="156" t="str">
        <f>VLOOKUP(B26,Item!$B$2:$W$61,17,0)</f>
        <v>N/A</v>
      </c>
      <c r="S26" s="156" t="str">
        <f>VLOOKUP(B26,Item!$B$2:$W$61,18,0)</f>
        <v>N/A</v>
      </c>
      <c r="T26" s="156" t="str">
        <f>VLOOKUP(B26,Item!$B$2:$W$61,19,0)</f>
        <v>N/A</v>
      </c>
      <c r="U26" s="156" t="str">
        <f>VLOOKUP(B26,Item!$B$2:$W$61,20,0)</f>
        <v>N/A</v>
      </c>
      <c r="V26" s="156" t="str">
        <f>VLOOKUP(B26,Item!$B$2:$W$61,21,0)</f>
        <v>N/A</v>
      </c>
      <c r="W26" s="156" t="str">
        <f>VLOOKUP(B26,Item!$B$2:$W$61,22,0)</f>
        <v>N/A</v>
      </c>
      <c r="X26" s="157" t="str">
        <f t="array" ref="X26">INDEX(Item!X$2:X$1001,MATCH($B26,Item!$B$2:$B$1001,0))</f>
        <v>N/A</v>
      </c>
      <c r="Y26" s="139"/>
      <c r="Z26" s="139"/>
      <c r="AA26" s="139"/>
      <c r="AB26" s="139"/>
      <c r="AC26" s="139"/>
      <c r="AD26" s="139"/>
      <c r="AE26" s="139"/>
      <c r="AF26" s="139"/>
      <c r="AG26" s="139"/>
      <c r="AH26" s="139"/>
    </row>
    <row r="27" spans="1:34" ht="15.75" customHeight="1" x14ac:dyDescent="0.2">
      <c r="A27" s="193" t="s">
        <v>412</v>
      </c>
      <c r="B27" s="325" t="s">
        <v>42</v>
      </c>
      <c r="C27" s="156" t="str">
        <f>VLOOKUP(B27,Item!$B$2:$W$61,2,0)</f>
        <v>N/A</v>
      </c>
      <c r="D27" s="156" t="str">
        <f>VLOOKUP(B27,Item!$B$2:$W$61,3,0)</f>
        <v>N/A</v>
      </c>
      <c r="E27" s="156" t="str">
        <f>VLOOKUP(B27,Item!$B$2:$W$61,4,0)</f>
        <v>N/A</v>
      </c>
      <c r="F27" s="156" t="str">
        <f>VLOOKUP(B27,Item!$B$2:$W$61,5,0)</f>
        <v>N/A</v>
      </c>
      <c r="G27" s="156" t="str">
        <f>IF(B27="Fountain of Renewal",$F$16*0.01,IF(B27="Lifespring",$F$16*0.01,VLOOKUP(B27,Item!$B$2:$W$61,6,0)))</f>
        <v>N/A</v>
      </c>
      <c r="H27" s="156" t="str">
        <f>VLOOKUP(B27,Item!$B$2:$W$61,7,0)</f>
        <v>N/A</v>
      </c>
      <c r="I27" s="156" t="str">
        <f>VLOOKUP(B27,Item!$B$2:$W$61,8,0)</f>
        <v>N/A</v>
      </c>
      <c r="J27" s="156" t="str">
        <f>VLOOKUP(B27,Item!$B$2:$W$61,9,0)</f>
        <v>N/A</v>
      </c>
      <c r="K27" s="156" t="str">
        <f>VLOOKUP(B27,Item!$B$2:$W$61,10,0)</f>
        <v>N/A</v>
      </c>
      <c r="L27" s="156" t="str">
        <f>VLOOKUP(B27,Item!$B$2:$W$61,11,0)</f>
        <v>N/A</v>
      </c>
      <c r="M27" s="156" t="str">
        <f>VLOOKUP(B27,Item!$B$2:$W$61,12,0)</f>
        <v>N/A</v>
      </c>
      <c r="N27" s="156" t="str">
        <f>VLOOKUP(B27,Item!$B$2:$W$61,13,0)</f>
        <v>N/A</v>
      </c>
      <c r="O27" s="156" t="str">
        <f>VLOOKUP(B27,Item!$B$2:$W$61,14,0)</f>
        <v>N/A</v>
      </c>
      <c r="P27" s="156" t="str">
        <f>VLOOKUP(B27,Item!$B$2:$W$61,15,0)</f>
        <v>N/A</v>
      </c>
      <c r="Q27" s="156" t="str">
        <f>VLOOKUP(B27,Item!$B$2:$W$61,16,0)</f>
        <v>N/A</v>
      </c>
      <c r="R27" s="156" t="str">
        <f>VLOOKUP(B27,Item!$B$2:$W$61,17,0)</f>
        <v>N/A</v>
      </c>
      <c r="S27" s="156" t="str">
        <f>VLOOKUP(B27,Item!$B$2:$W$61,18,0)</f>
        <v>N/A</v>
      </c>
      <c r="T27" s="156" t="str">
        <f>VLOOKUP(B27,Item!$B$2:$W$61,19,0)</f>
        <v>N/A</v>
      </c>
      <c r="U27" s="156" t="str">
        <f>VLOOKUP(B27,Item!$B$2:$W$61,20,0)</f>
        <v>N/A</v>
      </c>
      <c r="V27" s="156" t="str">
        <f>VLOOKUP(B27,Item!$B$2:$W$61,21,0)</f>
        <v>N/A</v>
      </c>
      <c r="W27" s="156" t="str">
        <f>VLOOKUP(B27,Item!$B$2:$W$61,22,0)</f>
        <v>N/A</v>
      </c>
      <c r="X27" s="157" t="str">
        <f t="array" ref="X27">INDEX(Item!X$2:X$1001,MATCH($B27,Item!$B$2:$B$1001,0))</f>
        <v>N/A</v>
      </c>
      <c r="Y27" s="139"/>
      <c r="Z27" s="139"/>
      <c r="AA27" s="139"/>
      <c r="AB27" s="139"/>
      <c r="AC27" s="139"/>
      <c r="AD27" s="139"/>
      <c r="AE27" s="139"/>
      <c r="AF27" s="139"/>
      <c r="AG27" s="139"/>
      <c r="AH27" s="139"/>
    </row>
    <row r="28" spans="1:34" ht="15.75" customHeight="1" x14ac:dyDescent="0.2">
      <c r="A28" s="193" t="s">
        <v>413</v>
      </c>
      <c r="B28" s="325" t="s">
        <v>42</v>
      </c>
      <c r="C28" s="156" t="str">
        <f>VLOOKUP(B28,Item!$B$2:$W$61,2,0)</f>
        <v>N/A</v>
      </c>
      <c r="D28" s="156" t="str">
        <f>VLOOKUP(B28,Item!$B$2:$W$61,3,0)</f>
        <v>N/A</v>
      </c>
      <c r="E28" s="156" t="str">
        <f>VLOOKUP(B28,Item!$B$2:$W$61,4,0)</f>
        <v>N/A</v>
      </c>
      <c r="F28" s="156" t="str">
        <f>VLOOKUP(B28,Item!$B$2:$W$61,5,0)</f>
        <v>N/A</v>
      </c>
      <c r="G28" s="156" t="str">
        <f>IF(B28="Fountain of Renewal",$F$16*0.01,IF(B28="Lifespring",$F$16*0.01,VLOOKUP(B28,Item!$B$2:$W$61,6,0)))</f>
        <v>N/A</v>
      </c>
      <c r="H28" s="156" t="str">
        <f>VLOOKUP(B28,Item!$B$2:$W$61,7,0)</f>
        <v>N/A</v>
      </c>
      <c r="I28" s="156" t="str">
        <f>VLOOKUP(B28,Item!$B$2:$W$61,8,0)</f>
        <v>N/A</v>
      </c>
      <c r="J28" s="156" t="str">
        <f>VLOOKUP(B28,Item!$B$2:$W$61,9,0)</f>
        <v>N/A</v>
      </c>
      <c r="K28" s="156" t="str">
        <f>VLOOKUP(B28,Item!$B$2:$W$61,10,0)</f>
        <v>N/A</v>
      </c>
      <c r="L28" s="156" t="str">
        <f>VLOOKUP(B28,Item!$B$2:$W$61,11,0)</f>
        <v>N/A</v>
      </c>
      <c r="M28" s="156" t="str">
        <f>VLOOKUP(B28,Item!$B$2:$W$61,12,0)</f>
        <v>N/A</v>
      </c>
      <c r="N28" s="156" t="str">
        <f>VLOOKUP(B28,Item!$B$2:$W$61,13,0)</f>
        <v>N/A</v>
      </c>
      <c r="O28" s="156" t="str">
        <f>VLOOKUP(B28,Item!$B$2:$W$61,14,0)</f>
        <v>N/A</v>
      </c>
      <c r="P28" s="156" t="str">
        <f>VLOOKUP(B28,Item!$B$2:$W$61,15,0)</f>
        <v>N/A</v>
      </c>
      <c r="Q28" s="156" t="str">
        <f>VLOOKUP(B28,Item!$B$2:$W$61,16,0)</f>
        <v>N/A</v>
      </c>
      <c r="R28" s="156" t="str">
        <f>VLOOKUP(B28,Item!$B$2:$W$61,17,0)</f>
        <v>N/A</v>
      </c>
      <c r="S28" s="156" t="str">
        <f>VLOOKUP(B28,Item!$B$2:$W$61,18,0)</f>
        <v>N/A</v>
      </c>
      <c r="T28" s="156" t="str">
        <f>VLOOKUP(B28,Item!$B$2:$W$61,19,0)</f>
        <v>N/A</v>
      </c>
      <c r="U28" s="156" t="str">
        <f>VLOOKUP(B28,Item!$B$2:$W$61,20,0)</f>
        <v>N/A</v>
      </c>
      <c r="V28" s="156" t="str">
        <f>VLOOKUP(B28,Item!$B$2:$W$61,21,0)</f>
        <v>N/A</v>
      </c>
      <c r="W28" s="156" t="str">
        <f>VLOOKUP(B28,Item!$B$2:$W$61,22,0)</f>
        <v>N/A</v>
      </c>
      <c r="X28" s="157" t="str">
        <f t="array" ref="X28">INDEX(Item!X$2:X$1001,MATCH($B28,Item!$B$2:$B$1001,0))</f>
        <v>N/A</v>
      </c>
      <c r="Y28" s="139"/>
      <c r="Z28" s="139"/>
      <c r="AA28" s="139"/>
      <c r="AB28" s="139"/>
      <c r="AC28" s="139"/>
      <c r="AD28" s="139"/>
      <c r="AE28" s="139"/>
      <c r="AF28" s="139"/>
      <c r="AG28" s="139"/>
      <c r="AH28" s="139"/>
    </row>
    <row r="29" spans="1:34" ht="15.75" customHeight="1" x14ac:dyDescent="0.2">
      <c r="A29" s="193" t="s">
        <v>414</v>
      </c>
      <c r="B29" s="325" t="s">
        <v>42</v>
      </c>
      <c r="C29" s="156" t="str">
        <f>VLOOKUP(B29,Item!$B$2:$W$61,2,0)</f>
        <v>N/A</v>
      </c>
      <c r="D29" s="156" t="str">
        <f>VLOOKUP(B29,Item!$B$2:$W$61,3,0)</f>
        <v>N/A</v>
      </c>
      <c r="E29" s="156" t="str">
        <f>VLOOKUP(B29,Item!$B$2:$W$61,4,0)</f>
        <v>N/A</v>
      </c>
      <c r="F29" s="156" t="str">
        <f>VLOOKUP(B29,Item!$B$2:$W$61,5,0)</f>
        <v>N/A</v>
      </c>
      <c r="G29" s="156" t="str">
        <f>IF(B29="Fountain of Renewal",$F$32*0.01,IF(B29="Lifespring",$F$32*0.01,VLOOKUP(B29,Item!$B$2:$W$61,6,0)))</f>
        <v>N/A</v>
      </c>
      <c r="H29" s="156" t="str">
        <f>VLOOKUP(B29,Item!$B$2:$W$61,7,0)</f>
        <v>N/A</v>
      </c>
      <c r="I29" s="156" t="str">
        <f>VLOOKUP(B29,Item!$B$2:$W$61,8,0)</f>
        <v>N/A</v>
      </c>
      <c r="J29" s="156" t="str">
        <f>IF(B29="N/A","N/A",VLOOKUP(B29,Item!$B$2:$W$61,9,0)+(IF(B29="Weapon Infusion",((60-20)/12)*D19,0)))</f>
        <v>N/A</v>
      </c>
      <c r="K29" s="156" t="str">
        <f>IF(B29="N/A","N/A",VLOOKUP(B29,Item!$B$2:$W$61,10,0)+(IF(B29="Weapon Infusion",((0.24-0.08)/12)*D19,0)))</f>
        <v>N/A</v>
      </c>
      <c r="L29" s="156" t="str">
        <f>VLOOKUP(B29,Item!$B$2:$W$61,11,0)</f>
        <v>N/A</v>
      </c>
      <c r="M29" s="156" t="str">
        <f>VLOOKUP(B29,Item!$B$2:$W$61,12,0)</f>
        <v>N/A</v>
      </c>
      <c r="N29" s="156" t="str">
        <f>VLOOKUP(B29,Item!$B$2:$W$61,13,0)</f>
        <v>N/A</v>
      </c>
      <c r="O29" s="156" t="str">
        <f>VLOOKUP(B29,Item!$B$2:$W$61,14,0)</f>
        <v>N/A</v>
      </c>
      <c r="P29" s="156" t="str">
        <f>VLOOKUP(B29,Item!$B$2:$W$61,15,0)</f>
        <v>N/A</v>
      </c>
      <c r="Q29" s="156" t="str">
        <f>IF(B29="N/A","N/A",VLOOKUP(B29,Item!$B$2:$W$61,16,0)+(IF(B29="Crystal Infusion",(((60-20)/12)*D19),0)))</f>
        <v>N/A</v>
      </c>
      <c r="R29" s="156" t="str">
        <f>VLOOKUP(B29,Item!$B$2:$W$61,17,0)</f>
        <v>N/A</v>
      </c>
      <c r="S29" s="156" t="str">
        <f>IF(B29="N/A","N/A",VLOOKUP(B29,Item!$B$2:$W$61,18,0)+(IF(B29="Crystal Infusion",(((0.35-0.12)/12)*D19),0)))</f>
        <v>N/A</v>
      </c>
      <c r="T29" s="156" t="str">
        <f>IF(B29="N/A","N/A",VLOOKUP(B29,Item!$B$2:$W$61,19,0)+((30-10)/12)*D19)</f>
        <v>N/A</v>
      </c>
      <c r="U29" s="156" t="str">
        <f>IF(B29="N/A","N/A",VLOOKUP(B29,Item!$B$2:$W$61,20,0)+((30-10)/12)*D19)</f>
        <v>N/A</v>
      </c>
      <c r="V29" s="156" t="str">
        <f>VLOOKUP(B29,Item!$B$2:$W$61,21,0)</f>
        <v>N/A</v>
      </c>
      <c r="W29" s="156" t="str">
        <f>VLOOKUP(B29,Item!$B$2:$W$61,22,0)</f>
        <v>N/A</v>
      </c>
      <c r="X29" s="157" t="str">
        <f>INDEX(Item!X$2:X$1001,MATCH($B29,Item!$B$2:$B$1001,0))</f>
        <v>N/A</v>
      </c>
      <c r="Y29" s="139"/>
      <c r="Z29" s="139"/>
      <c r="AA29" s="139"/>
      <c r="AB29" s="139"/>
      <c r="AC29" s="139"/>
      <c r="AD29" s="139"/>
      <c r="AE29" s="139"/>
      <c r="AF29" s="139"/>
      <c r="AG29" s="139"/>
      <c r="AH29" s="139"/>
    </row>
    <row r="30" spans="1:34" ht="12.75" customHeight="1" thickBot="1" x14ac:dyDescent="0.2">
      <c r="A30" s="144"/>
      <c r="B30" s="144"/>
      <c r="C30" s="419" t="s">
        <v>415</v>
      </c>
      <c r="D30" s="420"/>
      <c r="E30" s="181">
        <f t="shared" ref="E30:W30" si="3">SUM(E23:E29)</f>
        <v>0</v>
      </c>
      <c r="F30" s="181">
        <f>SUM(F23:F29)</f>
        <v>0</v>
      </c>
      <c r="G30" s="181">
        <f t="shared" si="3"/>
        <v>0</v>
      </c>
      <c r="H30" s="181">
        <f>IF(B19="Ardan",0,SUM(H23:H29))</f>
        <v>0</v>
      </c>
      <c r="I30" s="181">
        <f>IF(B19="Ardan",0,SUM(I23:I29))</f>
        <v>0</v>
      </c>
      <c r="J30" s="181">
        <f t="shared" si="3"/>
        <v>0</v>
      </c>
      <c r="K30" s="181">
        <f t="shared" si="3"/>
        <v>0</v>
      </c>
      <c r="L30" s="181">
        <f t="shared" si="3"/>
        <v>0</v>
      </c>
      <c r="M30" s="181">
        <f t="shared" si="3"/>
        <v>0</v>
      </c>
      <c r="N30" s="181">
        <f t="shared" si="3"/>
        <v>0</v>
      </c>
      <c r="O30" s="181">
        <f t="shared" si="3"/>
        <v>0</v>
      </c>
      <c r="P30" s="181">
        <f t="shared" si="3"/>
        <v>0</v>
      </c>
      <c r="Q30" s="181">
        <f>IF(B19="Ardan",(SUM(H23:H29)*0.05+SUM(I23:I29)*0.5+SUM(Q23:Q29)),SUM(Q23:Q29))</f>
        <v>0</v>
      </c>
      <c r="R30" s="181">
        <f t="shared" si="3"/>
        <v>0</v>
      </c>
      <c r="S30" s="181">
        <f t="shared" si="3"/>
        <v>0</v>
      </c>
      <c r="T30" s="181">
        <f t="shared" si="3"/>
        <v>0</v>
      </c>
      <c r="U30" s="181">
        <f t="shared" si="3"/>
        <v>0</v>
      </c>
      <c r="V30" s="181">
        <f t="shared" si="3"/>
        <v>0</v>
      </c>
      <c r="W30" s="181">
        <f t="shared" si="3"/>
        <v>0</v>
      </c>
      <c r="X30" s="146"/>
      <c r="Y30" s="139"/>
      <c r="Z30" s="139"/>
      <c r="AA30" s="139"/>
      <c r="AB30" s="139"/>
      <c r="AC30" s="139"/>
      <c r="AD30" s="139"/>
      <c r="AE30" s="139"/>
      <c r="AF30" s="139"/>
      <c r="AG30" s="139"/>
      <c r="AH30" s="139"/>
    </row>
    <row r="31" spans="1:34" ht="12.75" customHeight="1" x14ac:dyDescent="0.15">
      <c r="A31" s="139"/>
      <c r="B31" s="178" t="s">
        <v>744</v>
      </c>
      <c r="C31" s="139"/>
      <c r="D31" s="139"/>
      <c r="E31" s="139"/>
      <c r="F31" s="139"/>
      <c r="G31" s="139"/>
      <c r="H31" s="139"/>
      <c r="I31" s="139"/>
      <c r="J31" s="139"/>
      <c r="K31" s="139"/>
      <c r="L31" s="139"/>
      <c r="M31" s="139"/>
      <c r="N31" s="139"/>
      <c r="O31" s="139"/>
      <c r="P31" s="139"/>
      <c r="Q31" s="139"/>
      <c r="R31" s="139"/>
      <c r="S31" s="139"/>
      <c r="T31" s="139"/>
      <c r="U31" s="139"/>
      <c r="V31" s="139"/>
      <c r="W31" s="139"/>
      <c r="X31" s="146"/>
      <c r="Y31" s="139"/>
      <c r="Z31" s="139"/>
      <c r="AA31" s="139"/>
      <c r="AB31" s="139"/>
      <c r="AC31" s="139"/>
      <c r="AD31" s="139"/>
      <c r="AE31" s="139"/>
      <c r="AF31" s="139"/>
      <c r="AG31" s="139"/>
      <c r="AH31" s="139"/>
    </row>
    <row r="32" spans="1:34" ht="12.75" customHeight="1" thickBot="1" x14ac:dyDescent="0.2">
      <c r="A32" s="139"/>
      <c r="B32" s="179">
        <f>(41.978*(D19)+142.89)/(1+(((U32+T32)/2)/100))</f>
        <v>384.89642857142854</v>
      </c>
      <c r="C32" s="421" t="s">
        <v>416</v>
      </c>
      <c r="D32" s="420"/>
      <c r="E32" s="147"/>
      <c r="F32" s="182">
        <f t="shared" ref="F32:W32" si="4">F19+F30</f>
        <v>1314</v>
      </c>
      <c r="G32" s="182">
        <f t="shared" si="4"/>
        <v>0</v>
      </c>
      <c r="H32" s="182">
        <f t="shared" si="4"/>
        <v>636</v>
      </c>
      <c r="I32" s="182">
        <f t="shared" si="4"/>
        <v>0</v>
      </c>
      <c r="J32" s="182">
        <f t="shared" si="4"/>
        <v>110.27272727272725</v>
      </c>
      <c r="K32" s="182">
        <f t="shared" si="4"/>
        <v>1.2618181818181817</v>
      </c>
      <c r="L32" s="182">
        <f t="shared" si="4"/>
        <v>0</v>
      </c>
      <c r="M32" s="182">
        <f t="shared" si="4"/>
        <v>0</v>
      </c>
      <c r="N32" s="182">
        <f t="shared" si="4"/>
        <v>0</v>
      </c>
      <c r="O32" s="182">
        <f t="shared" si="4"/>
        <v>0</v>
      </c>
      <c r="P32" s="182">
        <f t="shared" si="4"/>
        <v>0.5</v>
      </c>
      <c r="Q32" s="182">
        <f>Q30</f>
        <v>0</v>
      </c>
      <c r="R32" s="182">
        <f t="shared" si="4"/>
        <v>0</v>
      </c>
      <c r="S32" s="182">
        <f t="shared" si="4"/>
        <v>0</v>
      </c>
      <c r="T32" s="182">
        <f t="shared" si="4"/>
        <v>68</v>
      </c>
      <c r="U32" s="182">
        <f t="shared" si="4"/>
        <v>68</v>
      </c>
      <c r="V32" s="182">
        <f t="shared" si="4"/>
        <v>5.5</v>
      </c>
      <c r="W32" s="182">
        <f t="shared" si="4"/>
        <v>3.1</v>
      </c>
      <c r="X32" s="146"/>
      <c r="Y32" s="139"/>
      <c r="Z32" s="139"/>
      <c r="AA32" s="139"/>
      <c r="AB32" s="139"/>
      <c r="AC32" s="139"/>
      <c r="AD32" s="139"/>
      <c r="AE32" s="139"/>
      <c r="AF32" s="139"/>
      <c r="AG32" s="139"/>
      <c r="AH32" s="139"/>
    </row>
    <row r="33" spans="1:34" ht="12.75" customHeight="1" x14ac:dyDescent="0.15">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row>
    <row r="34" spans="1:34" ht="19" thickBot="1" x14ac:dyDescent="0.25">
      <c r="A34" s="139"/>
      <c r="B34" s="422" t="s">
        <v>660</v>
      </c>
      <c r="C34" s="422"/>
      <c r="D34" s="422"/>
      <c r="E34" s="423"/>
      <c r="F34" s="423"/>
      <c r="G34" s="423"/>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row>
    <row r="35" spans="1:34" ht="16" x14ac:dyDescent="0.2">
      <c r="A35" s="139"/>
      <c r="B35" s="158" t="s">
        <v>365</v>
      </c>
      <c r="C35" s="159" t="s">
        <v>366</v>
      </c>
      <c r="D35" s="160" t="s">
        <v>367</v>
      </c>
      <c r="E35" s="441" t="s">
        <v>671</v>
      </c>
      <c r="F35" s="442"/>
      <c r="G35" s="161" t="s">
        <v>367</v>
      </c>
      <c r="H35" s="139"/>
      <c r="I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row>
    <row r="36" spans="1:34" ht="16" x14ac:dyDescent="0.2">
      <c r="A36" s="139"/>
      <c r="B36" s="162" t="s">
        <v>707</v>
      </c>
      <c r="C36" s="163">
        <f>(J16)*(M16)+(J16*(1-(M16)))/(1+(T32/100))</f>
        <v>91.666666666666629</v>
      </c>
      <c r="D36" s="164">
        <f>C36*$K$16/1.4</f>
        <v>89.047619047619008</v>
      </c>
      <c r="E36" s="439">
        <f>(J32)*(M32)+(J32*(1-(M32)))/(1+(T16/100))</f>
        <v>63.012987012987004</v>
      </c>
      <c r="F36" s="440"/>
      <c r="G36" s="165">
        <f>E36*$K$32/1.4</f>
        <v>56.793523359757117</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row>
    <row r="37" spans="1:34" ht="16" x14ac:dyDescent="0.2">
      <c r="A37" s="139"/>
      <c r="B37" s="183" t="s">
        <v>638</v>
      </c>
      <c r="C37" s="184">
        <f>IF(B3="Celeste",IF(Q3=0,0,(Q3+Q16*0.65)*(N16)+((Q3+Q16*0.65)*(1-(N16)))/(1+(U32/100))),IF(B3="Vox",(Q3+Q16*0.5)*(N16)+((Q3+Q16*0.5)*(1-(N16)))/(1+(U32/100)),0))</f>
        <v>0</v>
      </c>
      <c r="D37" s="185">
        <f>C37*$K$16/1.4</f>
        <v>0</v>
      </c>
      <c r="E37" s="443">
        <f>IF(B3="Celeste",IF(Q19=0,0,(Q19+Q32*0.65)*(N32)+((Q19+Q32*0.65)*(1-(N32)))/(1+(U16/100))),IF(B3="Vox",(Q19+Q32*0.5)*(N32)+((Q19+Q32*0.5)*(1-(N32)))/(1+(U16/100)),0))</f>
        <v>0</v>
      </c>
      <c r="F37" s="444"/>
      <c r="G37" s="186">
        <f>E37*$K$32/1.4</f>
        <v>0</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row>
    <row r="38" spans="1:34" ht="16" x14ac:dyDescent="0.2">
      <c r="A38" s="139"/>
      <c r="B38" s="162" t="s">
        <v>672</v>
      </c>
      <c r="C38" s="166">
        <f>SUM(C36:C37)</f>
        <v>91.666666666666629</v>
      </c>
      <c r="D38" s="164">
        <f>C38*$K$16/1.4</f>
        <v>89.047619047619008</v>
      </c>
      <c r="E38" s="439">
        <f>SUM(E36:F37)</f>
        <v>63.012987012987004</v>
      </c>
      <c r="F38" s="440"/>
      <c r="G38" s="165">
        <f>E38*$K$32</f>
        <v>79.510932703659961</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row>
    <row r="39" spans="1:34" ht="17" thickBot="1" x14ac:dyDescent="0.25">
      <c r="A39" s="139"/>
      <c r="B39" s="162" t="s">
        <v>370</v>
      </c>
      <c r="C39" s="167">
        <f>IF(O16=0,0,IF(O16&gt;=1,(M16*(1+P16)*J16+(1-M16)*(1+P16)*J16/(1+T32/100)),M16*(1+P16)*J16+(1-M16)*(1+P16)*J16/(1+T32/100)))</f>
        <v>0</v>
      </c>
      <c r="D39" s="164">
        <f>C39*$K$16</f>
        <v>0</v>
      </c>
      <c r="E39" s="445">
        <f>IF(O32=0,0,IF(O32&gt;=1,(M32*(1+P32)*J32+(1-M32)*(1+P32)*J32/(1+T19/100)),M32*(1+P32)*J32+(1-M32)*(1+P32)*J32/(1+T19/100)))</f>
        <v>0</v>
      </c>
      <c r="F39" s="446"/>
      <c r="G39" s="168">
        <f>E39*$K$32</f>
        <v>0</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row>
    <row r="40" spans="1:34" ht="17.25" customHeight="1" thickBot="1" x14ac:dyDescent="0.25">
      <c r="A40" s="139"/>
      <c r="B40" s="308" t="s">
        <v>667</v>
      </c>
      <c r="C40" s="309">
        <f>C36*L16+C37*R16</f>
        <v>0</v>
      </c>
      <c r="D40" s="150"/>
      <c r="E40" s="427">
        <f>E36*L32+E37*R32</f>
        <v>0</v>
      </c>
      <c r="F40" s="428"/>
      <c r="G40" s="150"/>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row>
    <row r="41" spans="1:34" ht="54" customHeight="1" x14ac:dyDescent="0.15">
      <c r="A41" s="424" t="s">
        <v>797</v>
      </c>
      <c r="B41" s="425"/>
      <c r="C41" s="425"/>
      <c r="D41" s="425"/>
      <c r="E41" s="425"/>
      <c r="F41" s="425"/>
      <c r="G41" s="425"/>
      <c r="H41" s="425"/>
      <c r="I41" s="426"/>
      <c r="J41" s="310" t="s">
        <v>669</v>
      </c>
      <c r="K41" s="189" t="s">
        <v>117</v>
      </c>
      <c r="L41" s="189" t="s">
        <v>133</v>
      </c>
      <c r="M41" s="189" t="s">
        <v>657</v>
      </c>
      <c r="N41" s="189" t="s">
        <v>118</v>
      </c>
      <c r="O41" s="189" t="s">
        <v>627</v>
      </c>
      <c r="P41" s="189" t="s">
        <v>43</v>
      </c>
      <c r="Q41" s="190" t="s">
        <v>120</v>
      </c>
      <c r="R41" s="311" t="s">
        <v>12</v>
      </c>
      <c r="S41" s="311" t="s">
        <v>13</v>
      </c>
      <c r="T41" s="312" t="s">
        <v>591</v>
      </c>
      <c r="U41" s="313" t="s">
        <v>590</v>
      </c>
      <c r="V41" s="139"/>
      <c r="W41" s="139"/>
      <c r="X41" s="139"/>
      <c r="Y41" s="139"/>
      <c r="Z41" s="139"/>
      <c r="AA41" s="139"/>
      <c r="AB41" s="139"/>
      <c r="AC41" s="139"/>
    </row>
    <row r="42" spans="1:34" ht="12.75" customHeight="1" x14ac:dyDescent="0.2">
      <c r="A42" s="314" t="s">
        <v>251</v>
      </c>
      <c r="B42" s="187" t="str">
        <f>B3</f>
        <v>Krul</v>
      </c>
      <c r="C42" s="237" t="s">
        <v>24</v>
      </c>
      <c r="D42" s="327">
        <v>5</v>
      </c>
      <c r="E42" s="452" t="s">
        <v>464</v>
      </c>
      <c r="F42" s="453"/>
      <c r="G42" s="328" t="s">
        <v>44</v>
      </c>
      <c r="H42" s="437" t="str">
        <f>VLOOKUP(TRUE,'Heros Special X'!A2:O224,4,0)</f>
        <v>Spectral Smite</v>
      </c>
      <c r="I42" s="438"/>
      <c r="J42" s="188">
        <f>VLOOKUP(TRUE,'Heros Special X'!A2:Q224,6,0)</f>
        <v>11</v>
      </c>
      <c r="K42" s="188">
        <f>VLOOKUP(TRUE,'Heros Special X'!A2:Q224,7,0)</f>
        <v>65</v>
      </c>
      <c r="L42" s="188">
        <f>VLOOKUP(TRUE,'Heros Special X'!A2:Q224,8,0)</f>
        <v>400</v>
      </c>
      <c r="M42" s="188">
        <f>VLOOKUP(TRUE,'Heros Special X'!A2:Q224,9,0)</f>
        <v>0</v>
      </c>
      <c r="N42" s="188">
        <f>VLOOKUP(TRUE,'Heros Special X'!A2:Q224,10,0)</f>
        <v>110</v>
      </c>
      <c r="O42" s="188">
        <f>VLOOKUP(TRUE,'Heros Special X'!A2:Q224,11,0)</f>
        <v>0</v>
      </c>
      <c r="P42" s="188">
        <f>VLOOKUP(TRUE,'Heros Special X'!A2:Q224,12,0)</f>
        <v>0.1</v>
      </c>
      <c r="Q42" s="188">
        <f>VLOOKUP(TRUE,'Heros Special X'!A2:Q224,13,0)</f>
        <v>0</v>
      </c>
      <c r="R42" s="188">
        <f>VLOOKUP(TRUE,'Heros Special X'!A2:Q224,14,0)</f>
        <v>0</v>
      </c>
      <c r="S42" s="188">
        <f>VLOOKUP(TRUE,'Heros Special X'!A2:Q224,15,0)</f>
        <v>0</v>
      </c>
      <c r="T42" s="188">
        <f>VLOOKUP(TRUE,'Heros Special X'!A2:Q224,16,0)</f>
        <v>0</v>
      </c>
      <c r="U42" s="315">
        <f>VLOOKUP(TRUE,'Heros Special X'!A2:Q224,16,0)</f>
        <v>0</v>
      </c>
      <c r="V42" s="139"/>
      <c r="W42" s="139"/>
      <c r="X42" s="139"/>
      <c r="Y42" s="139"/>
      <c r="Z42" s="139"/>
      <c r="AA42" s="139"/>
      <c r="AB42" s="139"/>
      <c r="AC42" s="139"/>
    </row>
    <row r="43" spans="1:34" ht="12.75" customHeight="1" x14ac:dyDescent="0.2">
      <c r="A43" s="314"/>
      <c r="B43" s="238"/>
      <c r="C43" s="237"/>
      <c r="D43" s="237"/>
      <c r="E43" s="238"/>
      <c r="F43" s="237"/>
      <c r="G43" s="237"/>
      <c r="H43" s="149"/>
      <c r="I43" s="149"/>
      <c r="J43" s="149"/>
      <c r="K43" s="149"/>
      <c r="L43" s="149"/>
      <c r="M43" s="149"/>
      <c r="N43" s="149"/>
      <c r="O43" s="149"/>
      <c r="P43" s="149"/>
      <c r="Q43" s="149"/>
      <c r="R43" s="149"/>
      <c r="S43" s="149"/>
      <c r="T43" s="139"/>
      <c r="U43" s="316"/>
      <c r="V43" s="139"/>
      <c r="W43" s="139"/>
      <c r="X43" s="139"/>
      <c r="Y43" s="139"/>
      <c r="Z43" s="139"/>
      <c r="AA43" s="139"/>
    </row>
    <row r="44" spans="1:34" ht="12.75" customHeight="1" x14ac:dyDescent="0.2">
      <c r="A44" s="314"/>
      <c r="B44" s="139"/>
      <c r="C44" s="139"/>
      <c r="D44" s="151"/>
      <c r="E44" s="139"/>
      <c r="F44" s="139"/>
      <c r="G44" s="151"/>
      <c r="H44" s="139"/>
      <c r="I44" s="139"/>
      <c r="J44" s="139"/>
      <c r="K44" s="139"/>
      <c r="L44" s="139"/>
      <c r="M44" s="139"/>
      <c r="N44" s="139"/>
      <c r="O44" s="139"/>
      <c r="P44" s="139"/>
      <c r="Q44" s="139"/>
      <c r="R44" s="139"/>
      <c r="S44" s="139"/>
      <c r="T44" s="139"/>
      <c r="U44" s="316"/>
      <c r="V44" s="139"/>
      <c r="W44" s="139"/>
      <c r="X44" s="139"/>
      <c r="Y44" s="139"/>
      <c r="Z44" s="139"/>
      <c r="AA44" s="139"/>
      <c r="AB44" s="139"/>
      <c r="AC44" s="139"/>
    </row>
    <row r="45" spans="1:34" ht="12.75" customHeight="1" x14ac:dyDescent="0.2">
      <c r="A45" s="314" t="s">
        <v>251</v>
      </c>
      <c r="B45" s="187" t="str">
        <f>B19</f>
        <v>Skye</v>
      </c>
      <c r="C45" s="237" t="s">
        <v>24</v>
      </c>
      <c r="D45" s="327">
        <v>3</v>
      </c>
      <c r="E45" s="452" t="s">
        <v>464</v>
      </c>
      <c r="F45" s="453"/>
      <c r="G45" s="329" t="s">
        <v>274</v>
      </c>
      <c r="H45" s="437" t="e">
        <f>VLOOKUP(TRUE,'Heros SpecialEM'!A2:Q224,4,0)</f>
        <v>#N/A</v>
      </c>
      <c r="I45" s="438"/>
      <c r="J45" s="188" t="e">
        <f>VLOOKUP(TRUE,'Heros SpecialEM'!A4:Q224,6,0)</f>
        <v>#N/A</v>
      </c>
      <c r="K45" s="188" t="e">
        <f>VLOOKUP(TRUE,'Heros SpecialEM'!A4:Q224,7,0)</f>
        <v>#N/A</v>
      </c>
      <c r="L45" s="188" t="e">
        <f>VLOOKUP(TRUE,'Heros SpecialEM'!A4:Q224,8,0)</f>
        <v>#N/A</v>
      </c>
      <c r="M45" s="188" t="e">
        <f>VLOOKUP(TRUE,'Heros SpecialEM'!A4:Q224,9,0)</f>
        <v>#N/A</v>
      </c>
      <c r="N45" s="188" t="e">
        <f>VLOOKUP(TRUE,'Heros SpecialEM'!A4:Q224,10,0)</f>
        <v>#N/A</v>
      </c>
      <c r="O45" s="188" t="e">
        <f>VLOOKUP(TRUE,'Heros SpecialEM'!A4:Q224,11,0)</f>
        <v>#N/A</v>
      </c>
      <c r="P45" s="188" t="e">
        <f>VLOOKUP(TRUE,'Heros SpecialEM'!A4:Q224,12,0)</f>
        <v>#N/A</v>
      </c>
      <c r="Q45" s="188" t="e">
        <f>VLOOKUP(TRUE,'Heros SpecialEM'!A4:Q224,13,0)</f>
        <v>#N/A</v>
      </c>
      <c r="R45" s="188" t="e">
        <f>VLOOKUP(TRUE,'Heros SpecialEM'!A4:Q224,14,0)</f>
        <v>#N/A</v>
      </c>
      <c r="S45" s="188" t="e">
        <f>VLOOKUP(TRUE,'Heros SpecialEM'!A4:Q224,15,0)</f>
        <v>#N/A</v>
      </c>
      <c r="T45" s="188">
        <f>VLOOKUP(TRUE,'Heros SpecialEM'!A4:Q2244,16,0)</f>
        <v>0</v>
      </c>
      <c r="U45" s="315" t="e">
        <f>VLOOKUP(TRUE,'Heros SpecialEM'!A4:Q224,16,0)</f>
        <v>#N/A</v>
      </c>
      <c r="V45" s="139"/>
      <c r="W45" s="139"/>
      <c r="X45" s="139"/>
      <c r="Y45" s="139"/>
      <c r="Z45" s="139"/>
      <c r="AA45" s="139"/>
      <c r="AB45" s="139"/>
      <c r="AC45" s="139"/>
    </row>
    <row r="46" spans="1:34" ht="13" x14ac:dyDescent="0.15">
      <c r="A46" s="317"/>
      <c r="B46" s="149"/>
      <c r="C46" s="149"/>
      <c r="D46" s="149"/>
      <c r="E46" s="149"/>
      <c r="F46" s="149"/>
      <c r="G46" s="149"/>
      <c r="H46" s="139"/>
      <c r="I46" s="139"/>
      <c r="J46" s="139"/>
      <c r="K46" s="139"/>
      <c r="L46" s="139"/>
      <c r="M46" s="139"/>
      <c r="N46" s="139"/>
      <c r="O46" s="139"/>
      <c r="P46" s="139"/>
      <c r="Q46" s="139"/>
      <c r="R46" s="139"/>
      <c r="S46" s="139"/>
      <c r="T46" s="139"/>
      <c r="U46" s="316"/>
      <c r="V46" s="139"/>
      <c r="W46" s="139"/>
      <c r="X46" s="139"/>
      <c r="Y46" s="139"/>
      <c r="Z46" s="139"/>
      <c r="AA46" s="139"/>
      <c r="AB46" s="139"/>
      <c r="AC46" s="139"/>
    </row>
    <row r="47" spans="1:34" ht="13" x14ac:dyDescent="0.15">
      <c r="A47" s="317"/>
      <c r="B47" s="149"/>
      <c r="C47" s="149"/>
      <c r="D47" s="149"/>
      <c r="E47" s="149"/>
      <c r="F47" s="149"/>
      <c r="G47" s="149"/>
      <c r="H47" s="139"/>
      <c r="I47" s="139"/>
      <c r="J47" s="139"/>
      <c r="K47" s="139"/>
      <c r="L47" s="139"/>
      <c r="M47" s="139"/>
      <c r="N47" s="139"/>
      <c r="O47" s="139"/>
      <c r="P47" s="139"/>
      <c r="Q47" s="139"/>
      <c r="R47" s="139"/>
      <c r="S47" s="139"/>
      <c r="T47" s="139"/>
      <c r="U47" s="316"/>
      <c r="V47" s="139"/>
      <c r="W47" s="139"/>
      <c r="X47" s="139"/>
      <c r="Y47" s="139"/>
      <c r="Z47" s="139"/>
      <c r="AA47" s="139"/>
      <c r="AB47" s="139"/>
      <c r="AC47" s="139"/>
    </row>
    <row r="48" spans="1:34" ht="12.75" customHeight="1" x14ac:dyDescent="0.15">
      <c r="A48" s="317"/>
      <c r="B48" s="139"/>
      <c r="C48" s="139"/>
      <c r="D48" s="139"/>
      <c r="E48" s="139"/>
      <c r="F48" s="139"/>
      <c r="G48" s="139"/>
      <c r="H48" s="139"/>
      <c r="I48" s="139"/>
      <c r="J48" s="139"/>
      <c r="K48" s="139"/>
      <c r="L48" s="139"/>
      <c r="M48" s="139"/>
      <c r="N48" s="139"/>
      <c r="O48" s="139"/>
      <c r="P48" s="139"/>
      <c r="Q48" s="139"/>
      <c r="R48" s="139"/>
      <c r="S48" s="139"/>
      <c r="T48" s="139"/>
      <c r="U48" s="316"/>
      <c r="V48" s="139"/>
      <c r="W48" s="139"/>
      <c r="X48" s="139"/>
      <c r="Y48" s="139"/>
      <c r="Z48" s="139"/>
      <c r="AA48" s="139"/>
      <c r="AB48" s="139"/>
      <c r="AC48" s="139"/>
    </row>
    <row r="49" spans="1:30" ht="19" thickBot="1" x14ac:dyDescent="0.25">
      <c r="A49" s="317"/>
      <c r="B49" s="449" t="s">
        <v>796</v>
      </c>
      <c r="C49" s="450"/>
      <c r="D49" s="450"/>
      <c r="E49" s="450"/>
      <c r="F49" s="450"/>
      <c r="G49" s="451"/>
      <c r="H49" s="139"/>
      <c r="I49" s="139"/>
      <c r="J49" s="139"/>
      <c r="K49" s="139"/>
      <c r="L49" s="139"/>
      <c r="M49" s="139"/>
      <c r="N49" s="139"/>
      <c r="O49" s="139"/>
      <c r="P49" s="139"/>
      <c r="Q49" s="139"/>
      <c r="R49" s="139"/>
      <c r="S49" s="139"/>
      <c r="T49" s="139"/>
      <c r="U49" s="316"/>
      <c r="V49" s="139"/>
      <c r="W49" s="139"/>
      <c r="X49" s="139"/>
      <c r="Y49" s="139"/>
      <c r="Z49" s="139"/>
      <c r="AA49" s="139"/>
      <c r="AB49" s="139"/>
      <c r="AC49" s="139"/>
    </row>
    <row r="50" spans="1:30" ht="16" x14ac:dyDescent="0.2">
      <c r="A50" s="317"/>
      <c r="B50" s="169" t="s">
        <v>661</v>
      </c>
      <c r="C50" s="170" t="s">
        <v>366</v>
      </c>
      <c r="D50" s="171"/>
      <c r="E50" s="447" t="s">
        <v>662</v>
      </c>
      <c r="F50" s="448"/>
      <c r="G50" s="172"/>
      <c r="H50" s="139"/>
      <c r="I50" s="139"/>
      <c r="J50" s="139"/>
      <c r="K50" s="139"/>
      <c r="L50" s="139"/>
      <c r="M50" s="139"/>
      <c r="N50" s="139"/>
      <c r="O50" s="139"/>
      <c r="P50" s="139"/>
      <c r="Q50" s="139"/>
      <c r="R50" s="139"/>
      <c r="S50" s="139"/>
      <c r="T50" s="139"/>
      <c r="U50" s="316"/>
      <c r="V50" s="139"/>
      <c r="W50" s="139"/>
      <c r="X50" s="139"/>
      <c r="Y50" s="139"/>
      <c r="Z50" s="139"/>
      <c r="AA50" s="139"/>
      <c r="AB50" s="139"/>
      <c r="AC50" s="139"/>
    </row>
    <row r="51" spans="1:30" ht="16" x14ac:dyDescent="0.2">
      <c r="A51" s="317"/>
      <c r="B51" s="173" t="s">
        <v>638</v>
      </c>
      <c r="C51" s="174">
        <f>(((L42+(Q16*P42)))*(N16+T42)+((L42+(Q16*P42))*(1-(N16+T42))/(1+(U32/100))))</f>
        <v>238.09523809523807</v>
      </c>
      <c r="D51" s="175"/>
      <c r="E51" s="417" t="s">
        <v>704</v>
      </c>
      <c r="F51" s="418"/>
      <c r="G51" s="176"/>
      <c r="H51" s="139"/>
      <c r="I51" s="139"/>
      <c r="J51" s="149"/>
      <c r="K51" s="139"/>
      <c r="L51" s="139"/>
      <c r="M51" s="139"/>
      <c r="N51" s="139"/>
      <c r="O51" s="139"/>
      <c r="P51" s="139"/>
      <c r="Q51" s="139"/>
      <c r="R51" s="139"/>
      <c r="S51" s="139"/>
      <c r="T51" s="139"/>
      <c r="U51" s="316"/>
      <c r="V51" s="139"/>
      <c r="W51" s="139"/>
      <c r="X51" s="139"/>
      <c r="Y51" s="139"/>
      <c r="Z51" s="139"/>
      <c r="AA51" s="139"/>
      <c r="AB51" s="139"/>
      <c r="AC51" s="139"/>
    </row>
    <row r="52" spans="1:30" ht="15.75" customHeight="1" x14ac:dyDescent="0.2">
      <c r="A52" s="317"/>
      <c r="B52" s="173" t="s">
        <v>664</v>
      </c>
      <c r="C52" s="174">
        <f>(J16*Q42)*(M16+U42)+(J16*Q42*(1-(M16+U42)))/(1+(T32/100))</f>
        <v>0</v>
      </c>
      <c r="D52" s="175"/>
      <c r="E52" s="417" t="s">
        <v>704</v>
      </c>
      <c r="F52" s="418"/>
      <c r="G52" s="176"/>
      <c r="H52" s="139"/>
      <c r="I52" s="139"/>
      <c r="J52" s="139"/>
      <c r="K52" s="139"/>
      <c r="L52" s="139"/>
      <c r="M52" s="139"/>
      <c r="N52" s="139"/>
      <c r="O52" s="139"/>
      <c r="P52" s="139"/>
      <c r="Q52" s="139"/>
      <c r="R52" s="139"/>
      <c r="S52" s="139"/>
      <c r="T52" s="139"/>
      <c r="U52" s="316"/>
      <c r="V52" s="139"/>
      <c r="W52" s="139"/>
      <c r="X52" s="139"/>
      <c r="Y52" s="139"/>
      <c r="Z52" s="139"/>
      <c r="AA52" s="139"/>
      <c r="AB52" s="139"/>
      <c r="AC52" s="139"/>
    </row>
    <row r="53" spans="1:30" ht="15.75" customHeight="1" thickBot="1" x14ac:dyDescent="0.25">
      <c r="A53" s="317"/>
      <c r="B53" s="173" t="s">
        <v>665</v>
      </c>
      <c r="C53" s="174">
        <f>SUM(C51:C52)</f>
        <v>238.09523809523807</v>
      </c>
      <c r="D53" s="175"/>
      <c r="E53" s="417" t="s">
        <v>704</v>
      </c>
      <c r="F53" s="418"/>
      <c r="G53" s="177"/>
      <c r="H53" s="139"/>
      <c r="I53" s="139"/>
      <c r="J53" s="139"/>
      <c r="K53" s="139"/>
      <c r="L53" s="139"/>
      <c r="M53" s="139"/>
      <c r="N53" s="139"/>
      <c r="O53" s="139"/>
      <c r="P53" s="139"/>
      <c r="Q53" s="139"/>
      <c r="R53" s="139"/>
      <c r="S53" s="139"/>
      <c r="T53" s="139"/>
      <c r="U53" s="316"/>
      <c r="V53" s="139"/>
      <c r="W53" s="139"/>
      <c r="X53" s="139"/>
      <c r="Y53" s="139"/>
      <c r="Z53" s="139"/>
      <c r="AA53" s="139"/>
      <c r="AB53" s="139"/>
      <c r="AC53" s="139"/>
    </row>
    <row r="54" spans="1:30" s="145" customFormat="1" ht="15.75" customHeight="1" x14ac:dyDescent="0.2">
      <c r="A54" s="317"/>
      <c r="B54" s="173" t="s">
        <v>754</v>
      </c>
      <c r="C54" s="174">
        <f>IF(O16=0,0,IF(O16&gt;=1,((M16+U42)*(1+P16)*J14*Q42+(1-(M16+U42))*(1+P16)*J14*Q42/(1+T32/100)),(M16+U42)*(1+P16)*J14*Q42+(1-(M16+U42))*(1+P16)*J14*Q42/(1+T32/100)))</f>
        <v>0</v>
      </c>
      <c r="D54" s="236"/>
      <c r="E54" s="195"/>
      <c r="F54" s="195"/>
      <c r="G54" s="196"/>
      <c r="H54" s="139"/>
      <c r="I54" s="139"/>
      <c r="J54" s="139"/>
      <c r="K54" s="139"/>
      <c r="L54" s="139"/>
      <c r="M54" s="139"/>
      <c r="N54" s="139"/>
      <c r="O54" s="139"/>
      <c r="P54" s="139"/>
      <c r="Q54" s="139"/>
      <c r="R54" s="139"/>
      <c r="S54" s="139"/>
      <c r="T54" s="139"/>
      <c r="U54" s="316"/>
      <c r="V54" s="139"/>
      <c r="W54" s="139"/>
      <c r="X54" s="139"/>
      <c r="Y54" s="139"/>
      <c r="Z54" s="139"/>
      <c r="AA54" s="139"/>
      <c r="AB54" s="139"/>
      <c r="AC54" s="139"/>
    </row>
    <row r="55" spans="1:30" ht="15.75" customHeight="1" x14ac:dyDescent="0.2">
      <c r="A55" s="317"/>
      <c r="B55" s="173" t="s">
        <v>112</v>
      </c>
      <c r="C55" s="174">
        <f>IF(J42=0,0,J42/(1+S16))</f>
        <v>11</v>
      </c>
      <c r="D55" s="152"/>
      <c r="E55" s="433" t="e">
        <f>IF(J45=0,0,J45/(1+S32))</f>
        <v>#N/A</v>
      </c>
      <c r="F55" s="434"/>
      <c r="G55" s="154"/>
      <c r="H55" s="153"/>
      <c r="I55" s="139"/>
      <c r="J55" s="139"/>
      <c r="K55" s="139"/>
      <c r="L55" s="139"/>
      <c r="M55" s="139"/>
      <c r="N55" s="139"/>
      <c r="O55" s="139"/>
      <c r="P55" s="139"/>
      <c r="Q55" s="139"/>
      <c r="R55" s="139"/>
      <c r="S55" s="139"/>
      <c r="T55" s="139"/>
      <c r="U55" s="316"/>
      <c r="V55" s="139"/>
      <c r="W55" s="139"/>
      <c r="X55" s="139"/>
      <c r="Y55" s="139"/>
      <c r="Z55" s="139"/>
      <c r="AA55" s="139"/>
      <c r="AB55" s="139"/>
      <c r="AC55" s="139"/>
      <c r="AD55" s="139"/>
    </row>
    <row r="56" spans="1:30" ht="17" thickBot="1" x14ac:dyDescent="0.25">
      <c r="A56" s="318"/>
      <c r="B56" s="319" t="s">
        <v>668</v>
      </c>
      <c r="C56" s="320">
        <f>C53*R16</f>
        <v>0</v>
      </c>
      <c r="D56" s="321"/>
      <c r="E56" s="435" t="e">
        <f>E53*R32</f>
        <v>#VALUE!</v>
      </c>
      <c r="F56" s="436"/>
      <c r="G56" s="321"/>
      <c r="H56" s="322"/>
      <c r="I56" s="322"/>
      <c r="J56" s="322"/>
      <c r="K56" s="322"/>
      <c r="L56" s="322"/>
      <c r="M56" s="322"/>
      <c r="N56" s="322"/>
      <c r="O56" s="322"/>
      <c r="P56" s="322"/>
      <c r="Q56" s="322"/>
      <c r="R56" s="322"/>
      <c r="S56" s="322"/>
      <c r="T56" s="322"/>
      <c r="U56" s="323"/>
      <c r="V56" s="139"/>
      <c r="W56" s="139"/>
      <c r="X56" s="139"/>
      <c r="Y56" s="139"/>
      <c r="Z56" s="139"/>
      <c r="AA56" s="139"/>
      <c r="AB56" s="139"/>
      <c r="AC56" s="139"/>
    </row>
    <row r="57" spans="1:30" ht="12.75" customHeight="1" x14ac:dyDescent="0.15">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row>
    <row r="58" spans="1:30" ht="12.75" customHeight="1" x14ac:dyDescent="0.15">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row>
    <row r="59" spans="1:30" ht="12.75" customHeight="1" x14ac:dyDescent="0.15">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row>
    <row r="60" spans="1:30" ht="15.75" customHeight="1" x14ac:dyDescent="0.15">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row>
    <row r="61" spans="1:30" ht="12.75" customHeight="1" x14ac:dyDescent="0.15">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row>
    <row r="62" spans="1:30" ht="12.75" customHeight="1" x14ac:dyDescent="0.15">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row>
    <row r="63" spans="1:30" ht="12.75" customHeight="1" x14ac:dyDescent="0.15">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row>
    <row r="64" spans="1:30" ht="12.75" customHeight="1" x14ac:dyDescent="0.15">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row>
    <row r="65" spans="1:29" ht="14.25" customHeight="1" x14ac:dyDescent="0.15">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row>
    <row r="66" spans="1:29" ht="14.25" customHeight="1" x14ac:dyDescent="0.15">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row>
    <row r="67" spans="1:29" ht="12.75" customHeight="1" x14ac:dyDescent="0.1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row>
    <row r="68" spans="1:29" ht="12.75" customHeight="1" x14ac:dyDescent="0.15">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row>
    <row r="69" spans="1:29" ht="12.75" customHeight="1" x14ac:dyDescent="0.1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row>
    <row r="70" spans="1:29" ht="12.75" customHeight="1" x14ac:dyDescent="0.15">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row>
    <row r="71" spans="1:29" ht="15.75" customHeight="1" x14ac:dyDescent="0.15">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row>
    <row r="72" spans="1:29" ht="12.75" customHeight="1" x14ac:dyDescent="0.1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row>
    <row r="73" spans="1:29" ht="12.75" customHeight="1" x14ac:dyDescent="0.1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row>
    <row r="74" spans="1:29" ht="12.75" customHeight="1" x14ac:dyDescent="0.15">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row>
  </sheetData>
  <sheetProtection password="FEC5" sheet="1" objects="1" scenarios="1" formatColumns="0" formatRows="0" selectLockedCells="1"/>
  <mergeCells count="26">
    <mergeCell ref="E55:F55"/>
    <mergeCell ref="E56:F56"/>
    <mergeCell ref="H45:I45"/>
    <mergeCell ref="E36:F36"/>
    <mergeCell ref="E35:F35"/>
    <mergeCell ref="H42:I42"/>
    <mergeCell ref="E38:F38"/>
    <mergeCell ref="E37:F37"/>
    <mergeCell ref="E53:F53"/>
    <mergeCell ref="E39:F39"/>
    <mergeCell ref="E50:F50"/>
    <mergeCell ref="B49:G49"/>
    <mergeCell ref="E42:F42"/>
    <mergeCell ref="E45:F45"/>
    <mergeCell ref="C1:I1"/>
    <mergeCell ref="E51:F51"/>
    <mergeCell ref="E52:F52"/>
    <mergeCell ref="C14:D14"/>
    <mergeCell ref="C16:D16"/>
    <mergeCell ref="C30:D30"/>
    <mergeCell ref="C32:D32"/>
    <mergeCell ref="B34:G34"/>
    <mergeCell ref="A41:I41"/>
    <mergeCell ref="E40:F40"/>
    <mergeCell ref="B4:I4"/>
    <mergeCell ref="B20:I20"/>
  </mergeCells>
  <phoneticPr fontId="22" type="noConversion"/>
  <conditionalFormatting sqref="K41:Q41">
    <cfRule type="cellIs" dxfId="96" priority="1" stopIfTrue="1" operator="equal">
      <formula>0</formula>
    </cfRule>
  </conditionalFormatting>
  <dataValidations xWindow="40" yWindow="83" count="6">
    <dataValidation type="list" allowBlank="1" showInputMessage="1" showErrorMessage="1" sqref="D3 D19">
      <formula1>lvl</formula1>
    </dataValidation>
    <dataValidation type="list" allowBlank="1" showInputMessage="1" showErrorMessage="1" sqref="B19 B3">
      <formula1>Hero</formula1>
    </dataValidation>
    <dataValidation type="list" allowBlank="1" showInputMessage="1" showErrorMessage="1" sqref="B7:B12 B23:B28">
      <formula1>ItemDD</formula1>
    </dataValidation>
    <dataValidation type="list" allowBlank="1" showInputMessage="1" showErrorMessage="1" sqref="D42 D45">
      <formula1>A_DD</formula1>
    </dataValidation>
    <dataValidation type="list" allowBlank="1" showInputMessage="1" showErrorMessage="1" sqref="G42 G45">
      <formula1>ABC</formula1>
    </dataValidation>
    <dataValidation type="list" allowBlank="1" showInputMessage="1" showErrorMessage="1" sqref="B13 B29">
      <formula1>INF</formula1>
    </dataValidation>
  </dataValidations>
  <pageMargins left="0.7" right="0.7" top="0.75" bottom="0.75" header="0.3" footer="0.3"/>
  <pageSetup orientation="portrait"/>
  <ignoredErrors>
    <ignoredError sqref="C8:U9 H44:U44 D7:U7 C22:U28 C19 E19 X19 I42 I45 C15:U15 C14:O14 R14:U14 C17:U18 C16:I16 S16:U16 J20:U20 X8:X13 X7 V22:X22 V15:X15 V14:X14 V17:X18 V16:X16 V20:X20 X24:X28 X23 L16:O16 C13:I13 R13 L13:P13 C29:E29 C11:U12 C10:G10 I10:U10" emptyCellReference="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G85"/>
  <sheetViews>
    <sheetView showRuler="0" topLeftCell="A13" workbookViewId="0">
      <selection activeCell="I247" sqref="I247"/>
    </sheetView>
  </sheetViews>
  <sheetFormatPr baseColWidth="10" defaultColWidth="8.83203125" defaultRowHeight="13" x14ac:dyDescent="0.15"/>
  <cols>
    <col min="1" max="1" width="18.5" bestFit="1" customWidth="1"/>
    <col min="2" max="2" width="3.33203125" bestFit="1" customWidth="1"/>
    <col min="3" max="3" width="17.33203125" bestFit="1" customWidth="1"/>
    <col min="4" max="5" width="11.6640625" bestFit="1" customWidth="1"/>
    <col min="6" max="6" width="18" bestFit="1" customWidth="1"/>
    <col min="7" max="7" width="20" bestFit="1" customWidth="1"/>
  </cols>
  <sheetData>
    <row r="1" spans="1:7" x14ac:dyDescent="0.15">
      <c r="A1" s="96" t="s">
        <v>687</v>
      </c>
      <c r="B1" s="102" t="s">
        <v>713</v>
      </c>
      <c r="C1" s="96" t="s">
        <v>674</v>
      </c>
      <c r="D1" s="96" t="s">
        <v>675</v>
      </c>
      <c r="E1" s="96" t="s">
        <v>676</v>
      </c>
      <c r="F1" s="96" t="s">
        <v>677</v>
      </c>
      <c r="G1" s="96" t="s">
        <v>678</v>
      </c>
    </row>
    <row r="2" spans="1:7" x14ac:dyDescent="0.15">
      <c r="A2" s="96" t="s">
        <v>679</v>
      </c>
      <c r="B2" s="96">
        <v>1</v>
      </c>
      <c r="C2" s="96">
        <v>57</v>
      </c>
      <c r="D2" s="96">
        <v>70</v>
      </c>
      <c r="E2" s="96">
        <v>50</v>
      </c>
      <c r="F2" s="96">
        <v>490</v>
      </c>
      <c r="G2" s="96" t="s">
        <v>680</v>
      </c>
    </row>
    <row r="3" spans="1:7" x14ac:dyDescent="0.15">
      <c r="A3" s="96"/>
      <c r="B3" s="96">
        <v>2</v>
      </c>
      <c r="C3" s="96">
        <f>57+14</f>
        <v>71</v>
      </c>
      <c r="D3" s="96">
        <f>D2+10</f>
        <v>80</v>
      </c>
      <c r="E3" s="96">
        <f>E2+8</f>
        <v>58</v>
      </c>
      <c r="F3" s="96">
        <f>F2+40</f>
        <v>530</v>
      </c>
      <c r="G3" s="96"/>
    </row>
    <row r="4" spans="1:7" x14ac:dyDescent="0.15">
      <c r="A4" s="96"/>
      <c r="B4" s="96">
        <v>3</v>
      </c>
      <c r="C4" s="96">
        <f>C3+14</f>
        <v>85</v>
      </c>
      <c r="D4" s="96">
        <f t="shared" ref="D4:D13" si="0">D3+10</f>
        <v>90</v>
      </c>
      <c r="E4" s="96">
        <f t="shared" ref="E4:E13" si="1">E3+8</f>
        <v>66</v>
      </c>
      <c r="F4" s="96">
        <f t="shared" ref="F4:F13" si="2">F3+40</f>
        <v>570</v>
      </c>
      <c r="G4" s="96"/>
    </row>
    <row r="5" spans="1:7" x14ac:dyDescent="0.15">
      <c r="A5" s="96"/>
      <c r="B5" s="96">
        <v>4</v>
      </c>
      <c r="C5" s="96">
        <f t="shared" ref="C5:C13" si="3">C4+14</f>
        <v>99</v>
      </c>
      <c r="D5" s="96">
        <f t="shared" si="0"/>
        <v>100</v>
      </c>
      <c r="E5" s="96">
        <f t="shared" si="1"/>
        <v>74</v>
      </c>
      <c r="F5" s="96">
        <f t="shared" si="2"/>
        <v>610</v>
      </c>
      <c r="G5" s="96"/>
    </row>
    <row r="6" spans="1:7" x14ac:dyDescent="0.15">
      <c r="A6" s="96"/>
      <c r="B6" s="96">
        <v>5</v>
      </c>
      <c r="C6" s="96">
        <f t="shared" si="3"/>
        <v>113</v>
      </c>
      <c r="D6" s="96">
        <f t="shared" si="0"/>
        <v>110</v>
      </c>
      <c r="E6" s="96">
        <f t="shared" si="1"/>
        <v>82</v>
      </c>
      <c r="F6" s="96">
        <f t="shared" si="2"/>
        <v>650</v>
      </c>
      <c r="G6" s="96"/>
    </row>
    <row r="7" spans="1:7" x14ac:dyDescent="0.15">
      <c r="A7" s="96"/>
      <c r="B7" s="96">
        <v>6</v>
      </c>
      <c r="C7" s="96">
        <f t="shared" si="3"/>
        <v>127</v>
      </c>
      <c r="D7" s="96">
        <f t="shared" si="0"/>
        <v>120</v>
      </c>
      <c r="E7" s="96">
        <f t="shared" si="1"/>
        <v>90</v>
      </c>
      <c r="F7" s="96">
        <f t="shared" si="2"/>
        <v>690</v>
      </c>
      <c r="G7" s="96"/>
    </row>
    <row r="8" spans="1:7" x14ac:dyDescent="0.15">
      <c r="A8" s="96"/>
      <c r="B8" s="96">
        <v>7</v>
      </c>
      <c r="C8" s="96">
        <f t="shared" si="3"/>
        <v>141</v>
      </c>
      <c r="D8" s="96">
        <f t="shared" si="0"/>
        <v>130</v>
      </c>
      <c r="E8" s="96">
        <f t="shared" si="1"/>
        <v>98</v>
      </c>
      <c r="F8" s="96">
        <f t="shared" si="2"/>
        <v>730</v>
      </c>
      <c r="G8" s="96"/>
    </row>
    <row r="9" spans="1:7" x14ac:dyDescent="0.15">
      <c r="A9" s="96"/>
      <c r="B9" s="96">
        <v>8</v>
      </c>
      <c r="C9" s="96">
        <f t="shared" si="3"/>
        <v>155</v>
      </c>
      <c r="D9" s="96">
        <f t="shared" si="0"/>
        <v>140</v>
      </c>
      <c r="E9" s="96">
        <f t="shared" si="1"/>
        <v>106</v>
      </c>
      <c r="F9" s="96">
        <f t="shared" si="2"/>
        <v>770</v>
      </c>
      <c r="G9" s="96"/>
    </row>
    <row r="10" spans="1:7" x14ac:dyDescent="0.15">
      <c r="A10" s="96"/>
      <c r="B10" s="96">
        <v>9</v>
      </c>
      <c r="C10" s="96">
        <f t="shared" si="3"/>
        <v>169</v>
      </c>
      <c r="D10" s="96">
        <f t="shared" si="0"/>
        <v>150</v>
      </c>
      <c r="E10" s="96">
        <f t="shared" si="1"/>
        <v>114</v>
      </c>
      <c r="F10" s="96">
        <f t="shared" si="2"/>
        <v>810</v>
      </c>
      <c r="G10" s="96"/>
    </row>
    <row r="11" spans="1:7" x14ac:dyDescent="0.15">
      <c r="A11" s="96"/>
      <c r="B11" s="96">
        <v>10</v>
      </c>
      <c r="C11" s="96">
        <f t="shared" si="3"/>
        <v>183</v>
      </c>
      <c r="D11" s="96">
        <f t="shared" si="0"/>
        <v>160</v>
      </c>
      <c r="E11" s="96">
        <f t="shared" si="1"/>
        <v>122</v>
      </c>
      <c r="F11" s="96">
        <f t="shared" si="2"/>
        <v>850</v>
      </c>
      <c r="G11" s="96"/>
    </row>
    <row r="12" spans="1:7" x14ac:dyDescent="0.15">
      <c r="A12" s="96"/>
      <c r="B12" s="96">
        <v>11</v>
      </c>
      <c r="C12" s="96">
        <f t="shared" si="3"/>
        <v>197</v>
      </c>
      <c r="D12" s="96">
        <f t="shared" si="0"/>
        <v>170</v>
      </c>
      <c r="E12" s="96">
        <f t="shared" si="1"/>
        <v>130</v>
      </c>
      <c r="F12" s="96">
        <f t="shared" si="2"/>
        <v>890</v>
      </c>
      <c r="G12" s="96"/>
    </row>
    <row r="13" spans="1:7" x14ac:dyDescent="0.15">
      <c r="A13" s="96"/>
      <c r="B13" s="96">
        <v>12</v>
      </c>
      <c r="C13" s="96">
        <f t="shared" si="3"/>
        <v>211</v>
      </c>
      <c r="D13" s="96">
        <f t="shared" si="0"/>
        <v>180</v>
      </c>
      <c r="E13" s="96">
        <f t="shared" si="1"/>
        <v>138</v>
      </c>
      <c r="F13" s="96">
        <f t="shared" si="2"/>
        <v>930</v>
      </c>
      <c r="G13" s="96"/>
    </row>
    <row r="14" spans="1:7" x14ac:dyDescent="0.15">
      <c r="A14" s="96" t="s">
        <v>681</v>
      </c>
      <c r="B14" s="96">
        <v>1</v>
      </c>
      <c r="C14" s="96">
        <v>50</v>
      </c>
      <c r="D14" s="96">
        <v>70</v>
      </c>
      <c r="E14" s="96">
        <v>50</v>
      </c>
      <c r="F14" s="96">
        <v>350</v>
      </c>
      <c r="G14" s="96" t="s">
        <v>682</v>
      </c>
    </row>
    <row r="15" spans="1:7" x14ac:dyDescent="0.15">
      <c r="A15" s="96"/>
      <c r="B15" s="96">
        <v>2</v>
      </c>
      <c r="C15" s="96">
        <f>50+12</f>
        <v>62</v>
      </c>
      <c r="D15" s="96">
        <f>D14+10</f>
        <v>80</v>
      </c>
      <c r="E15" s="96">
        <f>E14+8</f>
        <v>58</v>
      </c>
      <c r="F15" s="96">
        <f>F14+30</f>
        <v>380</v>
      </c>
      <c r="G15" s="96"/>
    </row>
    <row r="16" spans="1:7" x14ac:dyDescent="0.15">
      <c r="A16" s="96"/>
      <c r="B16" s="96">
        <v>3</v>
      </c>
      <c r="C16" s="96">
        <f>C15+12</f>
        <v>74</v>
      </c>
      <c r="D16" s="96">
        <f t="shared" ref="D16:D25" si="4">D15+10</f>
        <v>90</v>
      </c>
      <c r="E16" s="96">
        <f t="shared" ref="E16:E25" si="5">E15+8</f>
        <v>66</v>
      </c>
      <c r="F16" s="96">
        <f t="shared" ref="F16:F25" si="6">F15+30</f>
        <v>410</v>
      </c>
      <c r="G16" s="96"/>
    </row>
    <row r="17" spans="1:7" x14ac:dyDescent="0.15">
      <c r="A17" s="96"/>
      <c r="B17" s="96">
        <v>4</v>
      </c>
      <c r="C17" s="96">
        <f t="shared" ref="C17:C25" si="7">C16+12</f>
        <v>86</v>
      </c>
      <c r="D17" s="96">
        <f t="shared" si="4"/>
        <v>100</v>
      </c>
      <c r="E17" s="96">
        <f t="shared" si="5"/>
        <v>74</v>
      </c>
      <c r="F17" s="96">
        <f t="shared" si="6"/>
        <v>440</v>
      </c>
      <c r="G17" s="96"/>
    </row>
    <row r="18" spans="1:7" x14ac:dyDescent="0.15">
      <c r="A18" s="96"/>
      <c r="B18" s="96">
        <v>5</v>
      </c>
      <c r="C18" s="96">
        <f t="shared" si="7"/>
        <v>98</v>
      </c>
      <c r="D18" s="96">
        <f t="shared" si="4"/>
        <v>110</v>
      </c>
      <c r="E18" s="96">
        <f t="shared" si="5"/>
        <v>82</v>
      </c>
      <c r="F18" s="96">
        <f t="shared" si="6"/>
        <v>470</v>
      </c>
      <c r="G18" s="96"/>
    </row>
    <row r="19" spans="1:7" x14ac:dyDescent="0.15">
      <c r="A19" s="96"/>
      <c r="B19" s="96">
        <v>6</v>
      </c>
      <c r="C19" s="96">
        <f t="shared" si="7"/>
        <v>110</v>
      </c>
      <c r="D19" s="96">
        <f t="shared" si="4"/>
        <v>120</v>
      </c>
      <c r="E19" s="96">
        <f t="shared" si="5"/>
        <v>90</v>
      </c>
      <c r="F19" s="96">
        <f t="shared" si="6"/>
        <v>500</v>
      </c>
      <c r="G19" s="96"/>
    </row>
    <row r="20" spans="1:7" x14ac:dyDescent="0.15">
      <c r="A20" s="96"/>
      <c r="B20" s="96">
        <v>7</v>
      </c>
      <c r="C20" s="96">
        <f t="shared" si="7"/>
        <v>122</v>
      </c>
      <c r="D20" s="96">
        <f t="shared" si="4"/>
        <v>130</v>
      </c>
      <c r="E20" s="96">
        <f t="shared" si="5"/>
        <v>98</v>
      </c>
      <c r="F20" s="96">
        <f t="shared" si="6"/>
        <v>530</v>
      </c>
      <c r="G20" s="96"/>
    </row>
    <row r="21" spans="1:7" x14ac:dyDescent="0.15">
      <c r="A21" s="96"/>
      <c r="B21" s="96">
        <v>8</v>
      </c>
      <c r="C21" s="96">
        <f t="shared" si="7"/>
        <v>134</v>
      </c>
      <c r="D21" s="96">
        <f t="shared" si="4"/>
        <v>140</v>
      </c>
      <c r="E21" s="96">
        <f t="shared" si="5"/>
        <v>106</v>
      </c>
      <c r="F21" s="96">
        <f t="shared" si="6"/>
        <v>560</v>
      </c>
      <c r="G21" s="96"/>
    </row>
    <row r="22" spans="1:7" x14ac:dyDescent="0.15">
      <c r="A22" s="96"/>
      <c r="B22" s="96">
        <v>9</v>
      </c>
      <c r="C22" s="96">
        <f t="shared" si="7"/>
        <v>146</v>
      </c>
      <c r="D22" s="96">
        <f t="shared" si="4"/>
        <v>150</v>
      </c>
      <c r="E22" s="96">
        <f t="shared" si="5"/>
        <v>114</v>
      </c>
      <c r="F22" s="96">
        <f t="shared" si="6"/>
        <v>590</v>
      </c>
      <c r="G22" s="96"/>
    </row>
    <row r="23" spans="1:7" x14ac:dyDescent="0.15">
      <c r="A23" s="96"/>
      <c r="B23" s="96">
        <v>10</v>
      </c>
      <c r="C23" s="96">
        <f t="shared" si="7"/>
        <v>158</v>
      </c>
      <c r="D23" s="96">
        <f t="shared" si="4"/>
        <v>160</v>
      </c>
      <c r="E23" s="96">
        <f t="shared" si="5"/>
        <v>122</v>
      </c>
      <c r="F23" s="96">
        <f t="shared" si="6"/>
        <v>620</v>
      </c>
      <c r="G23" s="96"/>
    </row>
    <row r="24" spans="1:7" x14ac:dyDescent="0.15">
      <c r="A24" s="96"/>
      <c r="B24" s="96">
        <v>11</v>
      </c>
      <c r="C24" s="96">
        <f t="shared" si="7"/>
        <v>170</v>
      </c>
      <c r="D24" s="96">
        <f t="shared" si="4"/>
        <v>170</v>
      </c>
      <c r="E24" s="96">
        <f t="shared" si="5"/>
        <v>130</v>
      </c>
      <c r="F24" s="96">
        <f t="shared" si="6"/>
        <v>650</v>
      </c>
      <c r="G24" s="96"/>
    </row>
    <row r="25" spans="1:7" x14ac:dyDescent="0.15">
      <c r="A25" s="96"/>
      <c r="B25" s="96">
        <v>12</v>
      </c>
      <c r="C25" s="96">
        <f t="shared" si="7"/>
        <v>182</v>
      </c>
      <c r="D25" s="96">
        <f t="shared" si="4"/>
        <v>180</v>
      </c>
      <c r="E25" s="96">
        <f t="shared" si="5"/>
        <v>138</v>
      </c>
      <c r="F25" s="96">
        <f t="shared" si="6"/>
        <v>680</v>
      </c>
      <c r="G25" s="96"/>
    </row>
    <row r="26" spans="1:7" x14ac:dyDescent="0.15">
      <c r="A26" s="96" t="s">
        <v>683</v>
      </c>
      <c r="B26" s="96">
        <v>1</v>
      </c>
      <c r="C26" s="96">
        <v>57</v>
      </c>
      <c r="D26" s="96">
        <v>70</v>
      </c>
      <c r="E26" s="96">
        <v>50</v>
      </c>
      <c r="F26" s="96">
        <v>490</v>
      </c>
      <c r="G26" s="96" t="s">
        <v>680</v>
      </c>
    </row>
    <row r="27" spans="1:7" x14ac:dyDescent="0.15">
      <c r="A27" s="96"/>
      <c r="B27" s="96">
        <v>2</v>
      </c>
      <c r="C27" s="96">
        <f>57+14</f>
        <v>71</v>
      </c>
      <c r="D27" s="96">
        <f>D26+10</f>
        <v>80</v>
      </c>
      <c r="E27" s="96">
        <f>E26+8</f>
        <v>58</v>
      </c>
      <c r="F27" s="96">
        <f>F26+40</f>
        <v>530</v>
      </c>
      <c r="G27" s="96"/>
    </row>
    <row r="28" spans="1:7" x14ac:dyDescent="0.15">
      <c r="A28" s="96"/>
      <c r="B28" s="96">
        <v>3</v>
      </c>
      <c r="C28" s="96">
        <f>C27+14</f>
        <v>85</v>
      </c>
      <c r="D28" s="96">
        <f t="shared" ref="D28:D37" si="8">D27+10</f>
        <v>90</v>
      </c>
      <c r="E28" s="96">
        <f t="shared" ref="E28:E37" si="9">E27+8</f>
        <v>66</v>
      </c>
      <c r="F28" s="96">
        <f t="shared" ref="F28:F37" si="10">F27+40</f>
        <v>570</v>
      </c>
      <c r="G28" s="96"/>
    </row>
    <row r="29" spans="1:7" x14ac:dyDescent="0.15">
      <c r="A29" s="96"/>
      <c r="B29" s="96">
        <v>4</v>
      </c>
      <c r="C29" s="96">
        <f t="shared" ref="C29:C37" si="11">C28+14</f>
        <v>99</v>
      </c>
      <c r="D29" s="96">
        <f t="shared" si="8"/>
        <v>100</v>
      </c>
      <c r="E29" s="96">
        <f t="shared" si="9"/>
        <v>74</v>
      </c>
      <c r="F29" s="96">
        <f t="shared" si="10"/>
        <v>610</v>
      </c>
      <c r="G29" s="96"/>
    </row>
    <row r="30" spans="1:7" x14ac:dyDescent="0.15">
      <c r="A30" s="96"/>
      <c r="B30" s="96">
        <v>5</v>
      </c>
      <c r="C30" s="96">
        <f t="shared" si="11"/>
        <v>113</v>
      </c>
      <c r="D30" s="96">
        <f t="shared" si="8"/>
        <v>110</v>
      </c>
      <c r="E30" s="96">
        <f t="shared" si="9"/>
        <v>82</v>
      </c>
      <c r="F30" s="96">
        <f t="shared" si="10"/>
        <v>650</v>
      </c>
      <c r="G30" s="96"/>
    </row>
    <row r="31" spans="1:7" x14ac:dyDescent="0.15">
      <c r="A31" s="96"/>
      <c r="B31" s="96">
        <v>6</v>
      </c>
      <c r="C31" s="96">
        <f t="shared" si="11"/>
        <v>127</v>
      </c>
      <c r="D31" s="96">
        <f t="shared" si="8"/>
        <v>120</v>
      </c>
      <c r="E31" s="96">
        <f t="shared" si="9"/>
        <v>90</v>
      </c>
      <c r="F31" s="96">
        <f t="shared" si="10"/>
        <v>690</v>
      </c>
      <c r="G31" s="96"/>
    </row>
    <row r="32" spans="1:7" x14ac:dyDescent="0.15">
      <c r="A32" s="96"/>
      <c r="B32" s="96">
        <v>7</v>
      </c>
      <c r="C32" s="96">
        <f t="shared" si="11"/>
        <v>141</v>
      </c>
      <c r="D32" s="96">
        <f t="shared" si="8"/>
        <v>130</v>
      </c>
      <c r="E32" s="96">
        <f t="shared" si="9"/>
        <v>98</v>
      </c>
      <c r="F32" s="96">
        <f t="shared" si="10"/>
        <v>730</v>
      </c>
      <c r="G32" s="96"/>
    </row>
    <row r="33" spans="1:7" x14ac:dyDescent="0.15">
      <c r="A33" s="96"/>
      <c r="B33" s="96">
        <v>8</v>
      </c>
      <c r="C33" s="96">
        <f t="shared" si="11"/>
        <v>155</v>
      </c>
      <c r="D33" s="96">
        <f t="shared" si="8"/>
        <v>140</v>
      </c>
      <c r="E33" s="96">
        <f t="shared" si="9"/>
        <v>106</v>
      </c>
      <c r="F33" s="96">
        <f t="shared" si="10"/>
        <v>770</v>
      </c>
      <c r="G33" s="96"/>
    </row>
    <row r="34" spans="1:7" x14ac:dyDescent="0.15">
      <c r="A34" s="96"/>
      <c r="B34" s="96">
        <v>9</v>
      </c>
      <c r="C34" s="96">
        <f t="shared" si="11"/>
        <v>169</v>
      </c>
      <c r="D34" s="96">
        <f t="shared" si="8"/>
        <v>150</v>
      </c>
      <c r="E34" s="96">
        <f t="shared" si="9"/>
        <v>114</v>
      </c>
      <c r="F34" s="96">
        <f t="shared" si="10"/>
        <v>810</v>
      </c>
      <c r="G34" s="96"/>
    </row>
    <row r="35" spans="1:7" x14ac:dyDescent="0.15">
      <c r="A35" s="96"/>
      <c r="B35" s="96">
        <v>10</v>
      </c>
      <c r="C35" s="96">
        <f t="shared" si="11"/>
        <v>183</v>
      </c>
      <c r="D35" s="96">
        <f t="shared" si="8"/>
        <v>160</v>
      </c>
      <c r="E35" s="96">
        <f t="shared" si="9"/>
        <v>122</v>
      </c>
      <c r="F35" s="96">
        <f t="shared" si="10"/>
        <v>850</v>
      </c>
      <c r="G35" s="96"/>
    </row>
    <row r="36" spans="1:7" x14ac:dyDescent="0.15">
      <c r="A36" s="96"/>
      <c r="B36" s="96">
        <v>11</v>
      </c>
      <c r="C36" s="96">
        <f t="shared" si="11"/>
        <v>197</v>
      </c>
      <c r="D36" s="96">
        <f t="shared" si="8"/>
        <v>170</v>
      </c>
      <c r="E36" s="96">
        <f t="shared" si="9"/>
        <v>130</v>
      </c>
      <c r="F36" s="96">
        <f t="shared" si="10"/>
        <v>890</v>
      </c>
      <c r="G36" s="96"/>
    </row>
    <row r="37" spans="1:7" x14ac:dyDescent="0.15">
      <c r="A37" s="96"/>
      <c r="B37" s="96">
        <v>12</v>
      </c>
      <c r="C37" s="96">
        <f t="shared" si="11"/>
        <v>211</v>
      </c>
      <c r="D37" s="96">
        <f t="shared" si="8"/>
        <v>180</v>
      </c>
      <c r="E37" s="96">
        <f t="shared" si="9"/>
        <v>138</v>
      </c>
      <c r="F37" s="96">
        <f t="shared" si="10"/>
        <v>930</v>
      </c>
      <c r="G37" s="96"/>
    </row>
    <row r="38" spans="1:7" x14ac:dyDescent="0.15">
      <c r="A38" s="96" t="s">
        <v>684</v>
      </c>
      <c r="B38" s="103">
        <v>1</v>
      </c>
      <c r="C38" s="96">
        <v>17</v>
      </c>
      <c r="D38" s="96">
        <v>70</v>
      </c>
      <c r="E38" s="96">
        <v>50</v>
      </c>
      <c r="F38" s="96" t="s">
        <v>685</v>
      </c>
      <c r="G38" s="96" t="s">
        <v>686</v>
      </c>
    </row>
    <row r="39" spans="1:7" x14ac:dyDescent="0.15">
      <c r="A39" s="96"/>
      <c r="B39" s="103">
        <v>2</v>
      </c>
      <c r="C39" s="96">
        <f>C38+6</f>
        <v>23</v>
      </c>
      <c r="D39" s="96">
        <f>D38+10</f>
        <v>80</v>
      </c>
      <c r="E39" s="96">
        <f>E38+8</f>
        <v>58</v>
      </c>
      <c r="F39" s="96"/>
      <c r="G39" s="96"/>
    </row>
    <row r="40" spans="1:7" x14ac:dyDescent="0.15">
      <c r="A40" s="96"/>
      <c r="B40" s="103">
        <v>3</v>
      </c>
      <c r="C40" s="96">
        <f t="shared" ref="C40:C49" si="12">C39+6</f>
        <v>29</v>
      </c>
      <c r="D40" s="96">
        <f t="shared" ref="D40:D49" si="13">D39+10</f>
        <v>90</v>
      </c>
      <c r="E40" s="96">
        <f t="shared" ref="E40:E49" si="14">E39+8</f>
        <v>66</v>
      </c>
      <c r="F40" s="96"/>
      <c r="G40" s="96"/>
    </row>
    <row r="41" spans="1:7" x14ac:dyDescent="0.15">
      <c r="A41" s="96"/>
      <c r="B41" s="103">
        <v>4</v>
      </c>
      <c r="C41" s="96">
        <f t="shared" si="12"/>
        <v>35</v>
      </c>
      <c r="D41" s="96">
        <f t="shared" si="13"/>
        <v>100</v>
      </c>
      <c r="E41" s="96">
        <f t="shared" si="14"/>
        <v>74</v>
      </c>
      <c r="F41" s="96"/>
      <c r="G41" s="96"/>
    </row>
    <row r="42" spans="1:7" x14ac:dyDescent="0.15">
      <c r="A42" s="96"/>
      <c r="B42" s="103">
        <v>5</v>
      </c>
      <c r="C42" s="96">
        <f t="shared" si="12"/>
        <v>41</v>
      </c>
      <c r="D42" s="96">
        <f t="shared" si="13"/>
        <v>110</v>
      </c>
      <c r="E42" s="96">
        <f t="shared" si="14"/>
        <v>82</v>
      </c>
      <c r="F42" s="96"/>
      <c r="G42" s="96"/>
    </row>
    <row r="43" spans="1:7" x14ac:dyDescent="0.15">
      <c r="A43" s="96"/>
      <c r="B43" s="103">
        <v>6</v>
      </c>
      <c r="C43" s="96">
        <f t="shared" si="12"/>
        <v>47</v>
      </c>
      <c r="D43" s="96">
        <f t="shared" si="13"/>
        <v>120</v>
      </c>
      <c r="E43" s="96">
        <f t="shared" si="14"/>
        <v>90</v>
      </c>
      <c r="F43" s="96"/>
      <c r="G43" s="96"/>
    </row>
    <row r="44" spans="1:7" x14ac:dyDescent="0.15">
      <c r="A44" s="96"/>
      <c r="B44" s="103">
        <v>7</v>
      </c>
      <c r="C44" s="96">
        <f t="shared" si="12"/>
        <v>53</v>
      </c>
      <c r="D44" s="96">
        <f t="shared" si="13"/>
        <v>130</v>
      </c>
      <c r="E44" s="96">
        <f t="shared" si="14"/>
        <v>98</v>
      </c>
      <c r="F44" s="96"/>
      <c r="G44" s="96"/>
    </row>
    <row r="45" spans="1:7" x14ac:dyDescent="0.15">
      <c r="A45" s="96"/>
      <c r="B45" s="103">
        <v>8</v>
      </c>
      <c r="C45" s="96">
        <f t="shared" si="12"/>
        <v>59</v>
      </c>
      <c r="D45" s="96">
        <f t="shared" si="13"/>
        <v>140</v>
      </c>
      <c r="E45" s="96">
        <f t="shared" si="14"/>
        <v>106</v>
      </c>
      <c r="F45" s="96"/>
      <c r="G45" s="96"/>
    </row>
    <row r="46" spans="1:7" x14ac:dyDescent="0.15">
      <c r="A46" s="96"/>
      <c r="B46" s="103">
        <v>9</v>
      </c>
      <c r="C46" s="96">
        <f t="shared" si="12"/>
        <v>65</v>
      </c>
      <c r="D46" s="96">
        <f t="shared" si="13"/>
        <v>150</v>
      </c>
      <c r="E46" s="96">
        <f t="shared" si="14"/>
        <v>114</v>
      </c>
      <c r="F46" s="96"/>
      <c r="G46" s="96"/>
    </row>
    <row r="47" spans="1:7" x14ac:dyDescent="0.15">
      <c r="A47" s="96"/>
      <c r="B47" s="103">
        <v>10</v>
      </c>
      <c r="C47" s="96">
        <f t="shared" si="12"/>
        <v>71</v>
      </c>
      <c r="D47" s="96">
        <f t="shared" si="13"/>
        <v>160</v>
      </c>
      <c r="E47" s="96">
        <f t="shared" si="14"/>
        <v>122</v>
      </c>
      <c r="F47" s="96"/>
      <c r="G47" s="96"/>
    </row>
    <row r="48" spans="1:7" x14ac:dyDescent="0.15">
      <c r="A48" s="96"/>
      <c r="B48" s="103">
        <v>11</v>
      </c>
      <c r="C48" s="96">
        <f t="shared" si="12"/>
        <v>77</v>
      </c>
      <c r="D48" s="96">
        <f t="shared" si="13"/>
        <v>170</v>
      </c>
      <c r="E48" s="96">
        <f t="shared" si="14"/>
        <v>130</v>
      </c>
      <c r="F48" s="96"/>
      <c r="G48" s="96"/>
    </row>
    <row r="49" spans="1:7" x14ac:dyDescent="0.15">
      <c r="A49" s="96"/>
      <c r="B49" s="103">
        <v>12</v>
      </c>
      <c r="C49" s="96">
        <f t="shared" si="12"/>
        <v>83</v>
      </c>
      <c r="D49" s="96">
        <f t="shared" si="13"/>
        <v>180</v>
      </c>
      <c r="E49" s="96">
        <f t="shared" si="14"/>
        <v>138</v>
      </c>
      <c r="F49" s="96"/>
      <c r="G49" s="96"/>
    </row>
    <row r="50" spans="1:7" x14ac:dyDescent="0.15">
      <c r="A50" s="96" t="s">
        <v>701</v>
      </c>
      <c r="B50" s="103">
        <v>1</v>
      </c>
      <c r="C50" s="96" t="s">
        <v>688</v>
      </c>
      <c r="D50" s="96" t="s">
        <v>689</v>
      </c>
      <c r="E50" s="96" t="s">
        <v>690</v>
      </c>
      <c r="F50" s="96" t="s">
        <v>691</v>
      </c>
      <c r="G50" s="96" t="s">
        <v>692</v>
      </c>
    </row>
    <row r="51" spans="1:7" x14ac:dyDescent="0.15">
      <c r="A51" s="96"/>
      <c r="B51" s="103">
        <v>2</v>
      </c>
      <c r="C51" s="96">
        <f>116+18</f>
        <v>134</v>
      </c>
      <c r="D51" s="96"/>
      <c r="E51" s="96"/>
      <c r="F51" s="96"/>
      <c r="G51" s="96"/>
    </row>
    <row r="52" spans="1:7" x14ac:dyDescent="0.15">
      <c r="A52" s="96"/>
      <c r="B52" s="103">
        <v>3</v>
      </c>
      <c r="C52" s="96">
        <f>C51+18</f>
        <v>152</v>
      </c>
      <c r="D52" s="96"/>
      <c r="E52" s="96"/>
      <c r="F52" s="96"/>
      <c r="G52" s="96"/>
    </row>
    <row r="53" spans="1:7" x14ac:dyDescent="0.15">
      <c r="A53" s="96"/>
      <c r="B53" s="103">
        <v>4</v>
      </c>
      <c r="C53" s="96">
        <f t="shared" ref="C53:C61" si="15">C52+18</f>
        <v>170</v>
      </c>
      <c r="D53" s="96"/>
      <c r="E53" s="96"/>
      <c r="F53" s="96"/>
      <c r="G53" s="96"/>
    </row>
    <row r="54" spans="1:7" x14ac:dyDescent="0.15">
      <c r="A54" s="96"/>
      <c r="B54" s="103">
        <v>5</v>
      </c>
      <c r="C54" s="96">
        <f t="shared" si="15"/>
        <v>188</v>
      </c>
      <c r="D54" s="96"/>
      <c r="E54" s="96"/>
      <c r="F54" s="96"/>
      <c r="G54" s="96"/>
    </row>
    <row r="55" spans="1:7" x14ac:dyDescent="0.15">
      <c r="A55" s="96"/>
      <c r="B55" s="103">
        <v>6</v>
      </c>
      <c r="C55" s="96">
        <f t="shared" si="15"/>
        <v>206</v>
      </c>
      <c r="D55" s="96"/>
      <c r="E55" s="96"/>
      <c r="F55" s="96"/>
      <c r="G55" s="96"/>
    </row>
    <row r="56" spans="1:7" x14ac:dyDescent="0.15">
      <c r="A56" s="96"/>
      <c r="B56" s="103">
        <v>7</v>
      </c>
      <c r="C56" s="96">
        <f t="shared" si="15"/>
        <v>224</v>
      </c>
      <c r="D56" s="96"/>
      <c r="E56" s="96"/>
      <c r="F56" s="96"/>
      <c r="G56" s="96"/>
    </row>
    <row r="57" spans="1:7" x14ac:dyDescent="0.15">
      <c r="A57" s="96"/>
      <c r="B57" s="103">
        <v>8</v>
      </c>
      <c r="C57" s="96">
        <f t="shared" si="15"/>
        <v>242</v>
      </c>
      <c r="D57" s="96"/>
      <c r="E57" s="96"/>
      <c r="F57" s="96"/>
      <c r="G57" s="96"/>
    </row>
    <row r="58" spans="1:7" x14ac:dyDescent="0.15">
      <c r="A58" s="96"/>
      <c r="B58" s="103">
        <v>9</v>
      </c>
      <c r="C58" s="96">
        <f t="shared" si="15"/>
        <v>260</v>
      </c>
      <c r="D58" s="96"/>
      <c r="E58" s="96"/>
      <c r="F58" s="96"/>
      <c r="G58" s="96"/>
    </row>
    <row r="59" spans="1:7" x14ac:dyDescent="0.15">
      <c r="A59" s="96"/>
      <c r="B59" s="103">
        <v>10</v>
      </c>
      <c r="C59" s="96">
        <f t="shared" si="15"/>
        <v>278</v>
      </c>
      <c r="D59" s="96"/>
      <c r="E59" s="96"/>
      <c r="F59" s="96"/>
      <c r="G59" s="96"/>
    </row>
    <row r="60" spans="1:7" x14ac:dyDescent="0.15">
      <c r="A60" s="96"/>
      <c r="B60" s="103">
        <v>11</v>
      </c>
      <c r="C60" s="96">
        <f t="shared" si="15"/>
        <v>296</v>
      </c>
      <c r="D60" s="96"/>
      <c r="E60" s="96"/>
      <c r="F60" s="96"/>
      <c r="G60" s="96"/>
    </row>
    <row r="61" spans="1:7" x14ac:dyDescent="0.15">
      <c r="A61" s="96"/>
      <c r="B61" s="103">
        <v>12</v>
      </c>
      <c r="C61" s="96">
        <f t="shared" si="15"/>
        <v>314</v>
      </c>
      <c r="D61" s="96"/>
      <c r="E61" s="96"/>
      <c r="F61" s="96"/>
      <c r="G61" s="96"/>
    </row>
    <row r="62" spans="1:7" x14ac:dyDescent="0.15">
      <c r="A62" s="96" t="s">
        <v>693</v>
      </c>
      <c r="B62" s="103">
        <v>1</v>
      </c>
      <c r="C62" s="96" t="s">
        <v>694</v>
      </c>
      <c r="D62" s="96" t="s">
        <v>695</v>
      </c>
      <c r="E62" s="96" t="s">
        <v>696</v>
      </c>
      <c r="F62" s="96" t="s">
        <v>697</v>
      </c>
      <c r="G62" s="96" t="s">
        <v>698</v>
      </c>
    </row>
    <row r="63" spans="1:7" x14ac:dyDescent="0.15">
      <c r="A63" s="96"/>
      <c r="B63" s="103">
        <v>2</v>
      </c>
      <c r="C63" s="96">
        <f>114+12</f>
        <v>126</v>
      </c>
      <c r="D63" s="96"/>
      <c r="E63" s="96"/>
      <c r="F63" s="96"/>
      <c r="G63" s="96"/>
    </row>
    <row r="64" spans="1:7" x14ac:dyDescent="0.15">
      <c r="A64" s="96"/>
      <c r="B64" s="103">
        <v>3</v>
      </c>
      <c r="C64" s="96">
        <f>C63+12</f>
        <v>138</v>
      </c>
      <c r="D64" s="96"/>
      <c r="E64" s="96"/>
      <c r="F64" s="96"/>
      <c r="G64" s="96"/>
    </row>
    <row r="65" spans="1:7" x14ac:dyDescent="0.15">
      <c r="A65" s="96"/>
      <c r="B65" s="103">
        <v>4</v>
      </c>
      <c r="C65" s="96">
        <f t="shared" ref="C65:C73" si="16">C64+12</f>
        <v>150</v>
      </c>
      <c r="D65" s="96"/>
      <c r="E65" s="96"/>
      <c r="F65" s="96"/>
      <c r="G65" s="96"/>
    </row>
    <row r="66" spans="1:7" x14ac:dyDescent="0.15">
      <c r="A66" s="96"/>
      <c r="B66" s="103">
        <v>5</v>
      </c>
      <c r="C66" s="96">
        <f t="shared" si="16"/>
        <v>162</v>
      </c>
      <c r="D66" s="96"/>
      <c r="E66" s="96"/>
      <c r="F66" s="96"/>
      <c r="G66" s="96"/>
    </row>
    <row r="67" spans="1:7" x14ac:dyDescent="0.15">
      <c r="A67" s="96"/>
      <c r="B67" s="103">
        <v>6</v>
      </c>
      <c r="C67" s="96">
        <f t="shared" si="16"/>
        <v>174</v>
      </c>
      <c r="D67" s="96"/>
      <c r="E67" s="96"/>
      <c r="F67" s="96"/>
      <c r="G67" s="96"/>
    </row>
    <row r="68" spans="1:7" x14ac:dyDescent="0.15">
      <c r="A68" s="96"/>
      <c r="B68" s="103">
        <v>7</v>
      </c>
      <c r="C68" s="96">
        <f t="shared" si="16"/>
        <v>186</v>
      </c>
      <c r="D68" s="96"/>
      <c r="E68" s="96"/>
      <c r="F68" s="96"/>
      <c r="G68" s="96"/>
    </row>
    <row r="69" spans="1:7" x14ac:dyDescent="0.15">
      <c r="A69" s="96"/>
      <c r="B69" s="103">
        <v>8</v>
      </c>
      <c r="C69" s="96">
        <f t="shared" si="16"/>
        <v>198</v>
      </c>
      <c r="D69" s="96"/>
      <c r="E69" s="96"/>
      <c r="F69" s="96"/>
      <c r="G69" s="96"/>
    </row>
    <row r="70" spans="1:7" x14ac:dyDescent="0.15">
      <c r="A70" s="96"/>
      <c r="B70" s="103">
        <v>9</v>
      </c>
      <c r="C70" s="96">
        <f t="shared" si="16"/>
        <v>210</v>
      </c>
      <c r="D70" s="96"/>
      <c r="E70" s="96"/>
      <c r="F70" s="96"/>
      <c r="G70" s="96"/>
    </row>
    <row r="71" spans="1:7" x14ac:dyDescent="0.15">
      <c r="A71" s="96"/>
      <c r="B71" s="103">
        <v>10</v>
      </c>
      <c r="C71" s="96">
        <f t="shared" si="16"/>
        <v>222</v>
      </c>
      <c r="D71" s="96"/>
      <c r="E71" s="96"/>
      <c r="F71" s="96"/>
      <c r="G71" s="96"/>
    </row>
    <row r="72" spans="1:7" x14ac:dyDescent="0.15">
      <c r="A72" s="96"/>
      <c r="B72" s="103">
        <v>11</v>
      </c>
      <c r="C72" s="96">
        <f t="shared" si="16"/>
        <v>234</v>
      </c>
      <c r="D72" s="96"/>
      <c r="E72" s="96"/>
      <c r="F72" s="96"/>
      <c r="G72" s="96"/>
    </row>
    <row r="73" spans="1:7" x14ac:dyDescent="0.15">
      <c r="A73" s="96"/>
      <c r="B73" s="103">
        <v>12</v>
      </c>
      <c r="C73" s="96">
        <f t="shared" si="16"/>
        <v>246</v>
      </c>
      <c r="D73" s="96"/>
      <c r="E73" s="96"/>
      <c r="F73" s="96"/>
      <c r="G73" s="96"/>
    </row>
    <row r="74" spans="1:7" x14ac:dyDescent="0.15">
      <c r="A74" s="96" t="s">
        <v>699</v>
      </c>
      <c r="B74" s="103">
        <v>1</v>
      </c>
      <c r="C74" s="102" t="s">
        <v>714</v>
      </c>
      <c r="D74" s="96">
        <v>400</v>
      </c>
      <c r="E74" s="96">
        <v>100</v>
      </c>
      <c r="F74" s="96" t="s">
        <v>700</v>
      </c>
      <c r="G74" s="96" t="s">
        <v>42</v>
      </c>
    </row>
    <row r="75" spans="1:7" x14ac:dyDescent="0.15">
      <c r="B75" s="103">
        <v>2</v>
      </c>
    </row>
    <row r="76" spans="1:7" x14ac:dyDescent="0.15">
      <c r="B76" s="103">
        <v>3</v>
      </c>
    </row>
    <row r="77" spans="1:7" x14ac:dyDescent="0.15">
      <c r="B77" s="103">
        <v>4</v>
      </c>
    </row>
    <row r="78" spans="1:7" x14ac:dyDescent="0.15">
      <c r="B78" s="103">
        <v>5</v>
      </c>
    </row>
    <row r="79" spans="1:7" x14ac:dyDescent="0.15">
      <c r="B79" s="103">
        <v>6</v>
      </c>
    </row>
    <row r="80" spans="1:7" x14ac:dyDescent="0.15">
      <c r="B80" s="103">
        <v>7</v>
      </c>
    </row>
    <row r="81" spans="2:2" x14ac:dyDescent="0.15">
      <c r="B81" s="103">
        <v>8</v>
      </c>
    </row>
    <row r="82" spans="2:2" x14ac:dyDescent="0.15">
      <c r="B82" s="103">
        <v>9</v>
      </c>
    </row>
    <row r="83" spans="2:2" x14ac:dyDescent="0.15">
      <c r="B83" s="103">
        <v>10</v>
      </c>
    </row>
    <row r="84" spans="2:2" x14ac:dyDescent="0.15">
      <c r="B84" s="103">
        <v>11</v>
      </c>
    </row>
    <row r="85" spans="2:2" x14ac:dyDescent="0.15">
      <c r="B85" s="103">
        <v>12</v>
      </c>
    </row>
  </sheetData>
  <phoneticPr fontId="22" type="noConversion"/>
  <pageMargins left="0.7" right="0.7" top="0.75" bottom="0.75" header="0.5" footer="0.5"/>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Ruler="0" workbookViewId="0">
      <selection activeCell="I247" sqref="I247"/>
    </sheetView>
  </sheetViews>
  <sheetFormatPr baseColWidth="10" defaultRowHeight="13" x14ac:dyDescent="0.15"/>
  <cols>
    <col min="1" max="1" width="10.83203125" style="117"/>
    <col min="2" max="2" width="10.83203125" style="118"/>
    <col min="4" max="5" width="10.83203125" style="117"/>
    <col min="8" max="8" width="10.83203125" style="134"/>
  </cols>
  <sheetData>
    <row r="1" spans="1:11" x14ac:dyDescent="0.15">
      <c r="A1" s="95" t="s">
        <v>723</v>
      </c>
      <c r="B1" s="95" t="s">
        <v>727</v>
      </c>
      <c r="C1" s="119" t="s">
        <v>62</v>
      </c>
      <c r="D1" s="120" t="s">
        <v>675</v>
      </c>
      <c r="E1" s="121" t="s">
        <v>724</v>
      </c>
      <c r="F1" s="119" t="s">
        <v>722</v>
      </c>
      <c r="G1" s="120" t="s">
        <v>675</v>
      </c>
      <c r="H1" s="120" t="s">
        <v>676</v>
      </c>
      <c r="I1" s="95" t="s">
        <v>725</v>
      </c>
    </row>
    <row r="2" spans="1:11" x14ac:dyDescent="0.15">
      <c r="A2" s="95">
        <v>1</v>
      </c>
      <c r="B2" s="95">
        <v>1</v>
      </c>
      <c r="C2" s="122">
        <v>154</v>
      </c>
      <c r="D2" s="123">
        <v>20</v>
      </c>
      <c r="E2" s="124">
        <v>646</v>
      </c>
      <c r="F2" s="122">
        <v>154</v>
      </c>
      <c r="G2" s="123">
        <v>20</v>
      </c>
      <c r="H2" s="123">
        <v>20</v>
      </c>
      <c r="I2" s="95"/>
      <c r="J2" s="134">
        <f t="shared" ref="J2:J20" si="0">(F2*100+F2*H2)/($I$10*H2+100)</f>
        <v>184.8</v>
      </c>
    </row>
    <row r="3" spans="1:11" x14ac:dyDescent="0.15">
      <c r="A3" s="95">
        <v>2</v>
      </c>
      <c r="B3" s="95">
        <v>1</v>
      </c>
      <c r="C3" s="122">
        <v>180</v>
      </c>
      <c r="D3" s="123">
        <v>26</v>
      </c>
      <c r="E3" s="124">
        <v>715</v>
      </c>
      <c r="F3" s="122">
        <v>180</v>
      </c>
      <c r="G3" s="123">
        <v>26</v>
      </c>
      <c r="H3" s="123">
        <v>26</v>
      </c>
      <c r="I3" s="95"/>
      <c r="J3" s="134">
        <f t="shared" si="0"/>
        <v>226.8</v>
      </c>
    </row>
    <row r="4" spans="1:11" x14ac:dyDescent="0.15">
      <c r="A4" s="95">
        <v>3</v>
      </c>
      <c r="B4" s="95">
        <v>1</v>
      </c>
      <c r="C4" s="122">
        <v>204</v>
      </c>
      <c r="D4" s="123">
        <v>32</v>
      </c>
      <c r="E4" s="124">
        <v>784</v>
      </c>
      <c r="F4" s="122">
        <v>204</v>
      </c>
      <c r="G4" s="123">
        <v>32</v>
      </c>
      <c r="H4" s="123">
        <v>32</v>
      </c>
      <c r="I4" s="95"/>
      <c r="J4" s="134">
        <f t="shared" si="0"/>
        <v>269.27999999999997</v>
      </c>
    </row>
    <row r="5" spans="1:11" x14ac:dyDescent="0.15">
      <c r="A5" s="95">
        <v>4</v>
      </c>
      <c r="B5" s="95">
        <v>1.55</v>
      </c>
      <c r="C5" s="122" t="s">
        <v>42</v>
      </c>
      <c r="D5" s="123">
        <v>38</v>
      </c>
      <c r="E5" s="124">
        <v>853</v>
      </c>
      <c r="F5" s="122">
        <v>225</v>
      </c>
      <c r="G5" s="123">
        <v>38</v>
      </c>
      <c r="H5" s="123">
        <v>38</v>
      </c>
      <c r="I5" s="95"/>
      <c r="J5">
        <f t="shared" si="0"/>
        <v>310.5</v>
      </c>
    </row>
    <row r="6" spans="1:11" x14ac:dyDescent="0.15">
      <c r="A6" s="95">
        <v>4</v>
      </c>
      <c r="B6" s="95">
        <v>1.55</v>
      </c>
      <c r="C6" s="125" t="s">
        <v>42</v>
      </c>
      <c r="D6" s="126" t="s">
        <v>42</v>
      </c>
      <c r="E6" s="127" t="s">
        <v>42</v>
      </c>
      <c r="F6" s="125">
        <v>207</v>
      </c>
      <c r="G6" s="126">
        <f>38+25</f>
        <v>63</v>
      </c>
      <c r="H6" s="126">
        <v>50</v>
      </c>
      <c r="I6" s="95"/>
      <c r="J6" s="134">
        <f t="shared" si="0"/>
        <v>310.5</v>
      </c>
    </row>
    <row r="7" spans="1:11" x14ac:dyDescent="0.15">
      <c r="A7" s="95">
        <v>4</v>
      </c>
      <c r="B7" s="95"/>
      <c r="F7" s="135">
        <v>225</v>
      </c>
      <c r="G7" s="136">
        <v>38</v>
      </c>
      <c r="H7" s="136">
        <v>38</v>
      </c>
      <c r="J7" s="134">
        <f t="shared" si="0"/>
        <v>310.5</v>
      </c>
    </row>
    <row r="8" spans="1:11" x14ac:dyDescent="0.15">
      <c r="A8" s="95">
        <v>4</v>
      </c>
      <c r="F8" s="135">
        <v>207</v>
      </c>
      <c r="G8" s="136">
        <v>73</v>
      </c>
      <c r="H8" s="136">
        <v>50</v>
      </c>
      <c r="J8" s="134">
        <f t="shared" si="0"/>
        <v>310.5</v>
      </c>
    </row>
    <row r="9" spans="1:11" x14ac:dyDescent="0.15">
      <c r="A9" s="95">
        <v>4</v>
      </c>
      <c r="F9" s="135">
        <v>185</v>
      </c>
      <c r="G9" s="136">
        <v>113</v>
      </c>
      <c r="H9" s="136">
        <v>68</v>
      </c>
      <c r="I9" t="s">
        <v>726</v>
      </c>
      <c r="J9" s="134">
        <f t="shared" si="0"/>
        <v>310.8</v>
      </c>
    </row>
    <row r="10" spans="1:11" x14ac:dyDescent="0.15">
      <c r="A10" s="95">
        <v>4</v>
      </c>
      <c r="F10" s="135">
        <v>180</v>
      </c>
      <c r="G10" s="136">
        <v>56</v>
      </c>
      <c r="H10" s="136">
        <v>73</v>
      </c>
      <c r="J10" s="134">
        <f t="shared" si="0"/>
        <v>311.39999999999998</v>
      </c>
      <c r="K10">
        <f>AVERAGE(J5:J9)</f>
        <v>310.56</v>
      </c>
    </row>
    <row r="11" spans="1:11" x14ac:dyDescent="0.15">
      <c r="A11" s="95">
        <v>6</v>
      </c>
      <c r="F11" s="135">
        <v>244</v>
      </c>
      <c r="G11" s="95">
        <v>85</v>
      </c>
      <c r="H11" s="95">
        <v>62</v>
      </c>
      <c r="J11" s="134">
        <f t="shared" si="0"/>
        <v>395.28</v>
      </c>
    </row>
    <row r="12" spans="1:11" x14ac:dyDescent="0.15">
      <c r="A12" s="95">
        <v>6</v>
      </c>
      <c r="F12" s="135">
        <v>219</v>
      </c>
      <c r="G12" s="95">
        <v>125</v>
      </c>
      <c r="H12" s="95">
        <v>80</v>
      </c>
      <c r="J12" s="134">
        <f t="shared" si="0"/>
        <v>394.2</v>
      </c>
    </row>
    <row r="13" spans="1:11" x14ac:dyDescent="0.15">
      <c r="A13" s="95">
        <v>6</v>
      </c>
      <c r="F13" s="135">
        <v>206</v>
      </c>
      <c r="G13" s="95">
        <v>160</v>
      </c>
      <c r="H13" s="95">
        <v>92</v>
      </c>
      <c r="J13" s="134">
        <f t="shared" si="0"/>
        <v>395.52</v>
      </c>
      <c r="K13">
        <f>AVERAGE(J11:J13)</f>
        <v>395</v>
      </c>
    </row>
    <row r="14" spans="1:11" x14ac:dyDescent="0.15">
      <c r="A14" s="95">
        <v>9</v>
      </c>
      <c r="F14" s="135">
        <v>257</v>
      </c>
      <c r="G14" s="95">
        <v>238</v>
      </c>
      <c r="H14" s="95">
        <v>103</v>
      </c>
      <c r="J14" s="134">
        <f t="shared" si="0"/>
        <v>521.71</v>
      </c>
    </row>
    <row r="15" spans="1:11" x14ac:dyDescent="0.15">
      <c r="A15" s="95">
        <v>9</v>
      </c>
      <c r="F15" s="135">
        <v>214</v>
      </c>
      <c r="G15" s="95">
        <v>98</v>
      </c>
      <c r="H15" s="95">
        <v>143</v>
      </c>
      <c r="J15" s="134">
        <f t="shared" si="0"/>
        <v>520.02</v>
      </c>
      <c r="K15">
        <f>AVERAGE(J14:J15)</f>
        <v>520.86500000000001</v>
      </c>
    </row>
    <row r="16" spans="1:11" x14ac:dyDescent="0.15">
      <c r="A16" s="95">
        <v>12</v>
      </c>
      <c r="F16" s="135">
        <v>348</v>
      </c>
      <c r="G16" s="95">
        <v>86</v>
      </c>
      <c r="H16" s="95">
        <v>86</v>
      </c>
      <c r="J16" s="134">
        <f t="shared" si="0"/>
        <v>647.28</v>
      </c>
    </row>
    <row r="17" spans="1:12" x14ac:dyDescent="0.15">
      <c r="A17" s="95">
        <v>12</v>
      </c>
      <c r="F17" s="135">
        <v>327</v>
      </c>
      <c r="G17" s="95">
        <v>121</v>
      </c>
      <c r="H17" s="95">
        <v>98</v>
      </c>
      <c r="J17" s="134">
        <f t="shared" si="0"/>
        <v>647.46</v>
      </c>
    </row>
    <row r="18" spans="1:12" x14ac:dyDescent="0.15">
      <c r="A18" s="95">
        <v>12</v>
      </c>
      <c r="F18" s="135">
        <v>300</v>
      </c>
      <c r="G18" s="95">
        <v>161</v>
      </c>
      <c r="H18" s="95">
        <v>116</v>
      </c>
      <c r="J18" s="134">
        <f t="shared" si="0"/>
        <v>648</v>
      </c>
    </row>
    <row r="19" spans="1:12" x14ac:dyDescent="0.15">
      <c r="A19" s="95">
        <v>12</v>
      </c>
      <c r="F19" s="135">
        <v>293</v>
      </c>
      <c r="G19" s="95">
        <v>256</v>
      </c>
      <c r="H19" s="95">
        <v>121</v>
      </c>
      <c r="J19" s="134">
        <f t="shared" si="0"/>
        <v>647.53</v>
      </c>
    </row>
    <row r="20" spans="1:12" x14ac:dyDescent="0.15">
      <c r="A20" s="95">
        <v>12</v>
      </c>
      <c r="F20" s="135">
        <v>219</v>
      </c>
      <c r="G20" s="95">
        <v>286</v>
      </c>
      <c r="H20" s="95">
        <v>196</v>
      </c>
      <c r="J20" s="134">
        <f t="shared" si="0"/>
        <v>648.24</v>
      </c>
      <c r="K20">
        <f>AVERAGE(J16:J20)</f>
        <v>647.702</v>
      </c>
    </row>
    <row r="22" spans="1:12" ht="39" x14ac:dyDescent="0.15">
      <c r="L22" s="137" t="s">
        <v>745</v>
      </c>
    </row>
    <row r="25" spans="1:12" x14ac:dyDescent="0.15">
      <c r="A25">
        <v>1</v>
      </c>
      <c r="B25">
        <v>184.8</v>
      </c>
    </row>
    <row r="26" spans="1:12" x14ac:dyDescent="0.15">
      <c r="A26">
        <v>2</v>
      </c>
      <c r="B26">
        <v>226.8</v>
      </c>
    </row>
    <row r="27" spans="1:12" x14ac:dyDescent="0.15">
      <c r="A27">
        <v>3</v>
      </c>
      <c r="B27">
        <v>269.27999999999997</v>
      </c>
    </row>
    <row r="28" spans="1:12" x14ac:dyDescent="0.15">
      <c r="A28">
        <v>4</v>
      </c>
      <c r="B28">
        <v>310.5</v>
      </c>
    </row>
    <row r="29" spans="1:12" x14ac:dyDescent="0.15">
      <c r="A29">
        <v>6</v>
      </c>
      <c r="B29">
        <v>395</v>
      </c>
    </row>
    <row r="30" spans="1:12" x14ac:dyDescent="0.15">
      <c r="A30">
        <v>9</v>
      </c>
      <c r="B30">
        <v>520</v>
      </c>
    </row>
    <row r="31" spans="1:12" x14ac:dyDescent="0.15">
      <c r="A31">
        <v>12</v>
      </c>
      <c r="B31">
        <v>647.02</v>
      </c>
    </row>
    <row r="35" spans="1:2" x14ac:dyDescent="0.15">
      <c r="A35" s="117">
        <v>1</v>
      </c>
      <c r="B35" s="118">
        <f>A35*41.978+142.89</f>
        <v>184.86799999999999</v>
      </c>
    </row>
    <row r="36" spans="1:2" x14ac:dyDescent="0.15">
      <c r="A36" s="117">
        <v>2</v>
      </c>
      <c r="B36" s="134">
        <f t="shared" ref="B36:B46" si="1">A36*41.978+142.89</f>
        <v>226.846</v>
      </c>
    </row>
    <row r="37" spans="1:2" x14ac:dyDescent="0.15">
      <c r="A37" s="117">
        <v>3</v>
      </c>
      <c r="B37" s="134">
        <f t="shared" si="1"/>
        <v>268.82399999999996</v>
      </c>
    </row>
    <row r="38" spans="1:2" x14ac:dyDescent="0.15">
      <c r="A38" s="117">
        <v>4</v>
      </c>
      <c r="B38" s="134">
        <f t="shared" si="1"/>
        <v>310.80200000000002</v>
      </c>
    </row>
    <row r="39" spans="1:2" x14ac:dyDescent="0.15">
      <c r="A39" s="117">
        <v>5</v>
      </c>
      <c r="B39" s="134">
        <f t="shared" si="1"/>
        <v>352.78</v>
      </c>
    </row>
    <row r="40" spans="1:2" x14ac:dyDescent="0.15">
      <c r="A40" s="117">
        <v>6</v>
      </c>
      <c r="B40" s="134">
        <f t="shared" si="1"/>
        <v>394.75799999999998</v>
      </c>
    </row>
    <row r="41" spans="1:2" x14ac:dyDescent="0.15">
      <c r="A41" s="117">
        <v>7</v>
      </c>
      <c r="B41" s="134">
        <f t="shared" si="1"/>
        <v>436.73599999999999</v>
      </c>
    </row>
    <row r="42" spans="1:2" x14ac:dyDescent="0.15">
      <c r="A42" s="117">
        <v>8</v>
      </c>
      <c r="B42" s="134">
        <f t="shared" si="1"/>
        <v>478.714</v>
      </c>
    </row>
    <row r="43" spans="1:2" x14ac:dyDescent="0.15">
      <c r="A43" s="117">
        <v>9</v>
      </c>
      <c r="B43" s="134">
        <f t="shared" si="1"/>
        <v>520.69200000000001</v>
      </c>
    </row>
    <row r="44" spans="1:2" x14ac:dyDescent="0.15">
      <c r="A44" s="117">
        <v>10</v>
      </c>
      <c r="B44" s="134">
        <f t="shared" si="1"/>
        <v>562.67000000000007</v>
      </c>
    </row>
    <row r="45" spans="1:2" x14ac:dyDescent="0.15">
      <c r="A45" s="117">
        <v>11</v>
      </c>
      <c r="B45" s="134">
        <f t="shared" si="1"/>
        <v>604.64800000000002</v>
      </c>
    </row>
    <row r="46" spans="1:2" x14ac:dyDescent="0.15">
      <c r="A46" s="117">
        <v>12</v>
      </c>
      <c r="B46" s="134">
        <f t="shared" si="1"/>
        <v>646.62599999999998</v>
      </c>
    </row>
  </sheetData>
  <pageMargins left="0.75" right="0.75" top="1" bottom="1" header="0.5" footer="0.5"/>
  <pageSetup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Ruler="0" zoomScale="130" zoomScaleNormal="130" zoomScalePageLayoutView="130" workbookViewId="0">
      <selection activeCell="I247" sqref="I247"/>
    </sheetView>
  </sheetViews>
  <sheetFormatPr baseColWidth="10" defaultRowHeight="13" x14ac:dyDescent="0.15"/>
  <cols>
    <col min="2" max="2" width="132.83203125" customWidth="1"/>
  </cols>
  <sheetData>
    <row r="1" spans="1:2" x14ac:dyDescent="0.15">
      <c r="A1" s="95" t="s">
        <v>659</v>
      </c>
      <c r="B1" s="95" t="s">
        <v>746</v>
      </c>
    </row>
    <row r="2" spans="1:2" ht="30" customHeight="1" x14ac:dyDescent="0.15">
      <c r="A2" s="4" t="s">
        <v>46</v>
      </c>
      <c r="B2" s="191" t="s">
        <v>821</v>
      </c>
    </row>
    <row r="3" spans="1:2" ht="39" x14ac:dyDescent="0.15">
      <c r="A3" s="4" t="s">
        <v>48</v>
      </c>
      <c r="B3" s="191" t="s">
        <v>750</v>
      </c>
    </row>
    <row r="4" spans="1:2" ht="30" customHeight="1" x14ac:dyDescent="0.15">
      <c r="A4" s="4" t="s">
        <v>0</v>
      </c>
      <c r="B4" s="191" t="s">
        <v>822</v>
      </c>
    </row>
    <row r="5" spans="1:2" ht="30" customHeight="1" x14ac:dyDescent="0.15">
      <c r="A5" s="4" t="s">
        <v>52</v>
      </c>
      <c r="B5" s="191" t="s">
        <v>752</v>
      </c>
    </row>
    <row r="6" spans="1:2" ht="30" customHeight="1" x14ac:dyDescent="0.15">
      <c r="A6" s="4" t="s">
        <v>54</v>
      </c>
      <c r="B6" s="191" t="s">
        <v>823</v>
      </c>
    </row>
    <row r="7" spans="1:2" ht="30" customHeight="1" x14ac:dyDescent="0.15">
      <c r="A7" s="4" t="s">
        <v>56</v>
      </c>
      <c r="B7" s="191" t="s">
        <v>747</v>
      </c>
    </row>
    <row r="8" spans="1:2" ht="30" customHeight="1" x14ac:dyDescent="0.15">
      <c r="A8" s="4" t="s">
        <v>58</v>
      </c>
      <c r="B8" s="191" t="s">
        <v>748</v>
      </c>
    </row>
    <row r="9" spans="1:2" ht="39" x14ac:dyDescent="0.15">
      <c r="A9" s="4" t="s">
        <v>60</v>
      </c>
      <c r="B9" s="191" t="s">
        <v>802</v>
      </c>
    </row>
    <row r="10" spans="1:2" ht="30" customHeight="1" x14ac:dyDescent="0.15">
      <c r="A10" s="4" t="s">
        <v>62</v>
      </c>
      <c r="B10" s="191" t="s">
        <v>749</v>
      </c>
    </row>
    <row r="11" spans="1:2" ht="30" customHeight="1" x14ac:dyDescent="0.15">
      <c r="A11" s="4" t="s">
        <v>64</v>
      </c>
      <c r="B11" s="191" t="s">
        <v>824</v>
      </c>
    </row>
    <row r="12" spans="1:2" ht="39" x14ac:dyDescent="0.15">
      <c r="A12" s="4" t="s">
        <v>720</v>
      </c>
      <c r="B12" s="191" t="s">
        <v>825</v>
      </c>
    </row>
    <row r="13" spans="1:2" ht="30" customHeight="1" x14ac:dyDescent="0.15">
      <c r="A13" s="4" t="s">
        <v>67</v>
      </c>
      <c r="B13" s="191" t="s">
        <v>826</v>
      </c>
    </row>
    <row r="14" spans="1:2" ht="30" customHeight="1" x14ac:dyDescent="0.15">
      <c r="A14" s="98" t="s">
        <v>705</v>
      </c>
      <c r="B14" s="191" t="s">
        <v>751</v>
      </c>
    </row>
    <row r="15" spans="1:2" ht="30" customHeight="1" x14ac:dyDescent="0.15">
      <c r="A15" s="98" t="s">
        <v>722</v>
      </c>
      <c r="B15" s="191" t="s">
        <v>803</v>
      </c>
    </row>
    <row r="16" spans="1:2" ht="28" customHeight="1" x14ac:dyDescent="0.15">
      <c r="A16" s="98" t="s">
        <v>766</v>
      </c>
      <c r="B16" s="191" t="s">
        <v>779</v>
      </c>
    </row>
    <row r="17" spans="1:2" ht="26" x14ac:dyDescent="0.15">
      <c r="A17" s="98" t="s">
        <v>770</v>
      </c>
      <c r="B17" s="191" t="s">
        <v>773</v>
      </c>
    </row>
    <row r="18" spans="1:2" ht="39" x14ac:dyDescent="0.15">
      <c r="A18" s="98" t="s">
        <v>795</v>
      </c>
      <c r="B18" s="191" t="s">
        <v>820</v>
      </c>
    </row>
    <row r="19" spans="1:2" ht="26" x14ac:dyDescent="0.15">
      <c r="A19" s="98" t="s">
        <v>801</v>
      </c>
      <c r="B19" s="191" t="s">
        <v>804</v>
      </c>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H61"/>
  <sheetViews>
    <sheetView showRuler="0" workbookViewId="0">
      <selection activeCell="I247" sqref="I247"/>
    </sheetView>
  </sheetViews>
  <sheetFormatPr baseColWidth="10" defaultColWidth="17.33203125" defaultRowHeight="15" customHeight="1" x14ac:dyDescent="0.15"/>
  <cols>
    <col min="1" max="1" width="18" customWidth="1"/>
    <col min="2" max="2" width="8" customWidth="1"/>
    <col min="3" max="3" width="19.83203125" customWidth="1"/>
    <col min="4" max="5" width="8" customWidth="1"/>
    <col min="6" max="6" width="6.6640625" customWidth="1"/>
    <col min="8" max="8" width="22.6640625" bestFit="1" customWidth="1"/>
  </cols>
  <sheetData>
    <row r="1" spans="1:8" ht="12.75" customHeight="1" x14ac:dyDescent="0.15">
      <c r="A1" s="1" t="s">
        <v>45</v>
      </c>
      <c r="C1" s="4" t="s">
        <v>46</v>
      </c>
      <c r="D1" s="4">
        <v>1</v>
      </c>
      <c r="E1">
        <v>1</v>
      </c>
      <c r="F1" t="s">
        <v>277</v>
      </c>
      <c r="G1" s="87" t="s">
        <v>0</v>
      </c>
      <c r="H1" s="87" t="s">
        <v>110</v>
      </c>
    </row>
    <row r="2" spans="1:8" ht="12.75" customHeight="1" x14ac:dyDescent="0.15">
      <c r="A2" s="8" t="s">
        <v>47</v>
      </c>
      <c r="C2" s="4" t="s">
        <v>48</v>
      </c>
      <c r="D2" s="4">
        <v>2</v>
      </c>
      <c r="E2">
        <v>2</v>
      </c>
      <c r="F2" t="s">
        <v>44</v>
      </c>
      <c r="G2" s="87" t="s">
        <v>0</v>
      </c>
      <c r="H2" s="87" t="s">
        <v>122</v>
      </c>
    </row>
    <row r="3" spans="1:8" ht="12.75" customHeight="1" x14ac:dyDescent="0.15">
      <c r="A3" s="1" t="s">
        <v>49</v>
      </c>
      <c r="C3" s="4" t="s">
        <v>50</v>
      </c>
      <c r="D3" s="4">
        <v>3</v>
      </c>
      <c r="E3">
        <v>3</v>
      </c>
      <c r="F3" t="s">
        <v>274</v>
      </c>
      <c r="G3" s="87" t="s">
        <v>0</v>
      </c>
      <c r="H3" s="87" t="s">
        <v>130</v>
      </c>
    </row>
    <row r="4" spans="1:8" ht="12.75" customHeight="1" x14ac:dyDescent="0.15">
      <c r="A4" s="1" t="s">
        <v>51</v>
      </c>
      <c r="C4" s="4" t="s">
        <v>52</v>
      </c>
      <c r="D4" s="4">
        <v>4</v>
      </c>
      <c r="E4">
        <v>4</v>
      </c>
      <c r="G4" s="87" t="s">
        <v>46</v>
      </c>
      <c r="H4" s="87" t="s">
        <v>139</v>
      </c>
    </row>
    <row r="5" spans="1:8" ht="12.75" customHeight="1" x14ac:dyDescent="0.15">
      <c r="A5" s="1" t="s">
        <v>53</v>
      </c>
      <c r="C5" s="4" t="s">
        <v>54</v>
      </c>
      <c r="D5" s="4">
        <v>5</v>
      </c>
      <c r="E5">
        <v>5</v>
      </c>
      <c r="G5" s="87" t="s">
        <v>46</v>
      </c>
      <c r="H5" s="87" t="s">
        <v>149</v>
      </c>
    </row>
    <row r="6" spans="1:8" ht="12.75" customHeight="1" x14ac:dyDescent="0.15">
      <c r="A6" s="1" t="s">
        <v>55</v>
      </c>
      <c r="C6" s="4" t="s">
        <v>56</v>
      </c>
      <c r="D6" s="4">
        <v>6</v>
      </c>
      <c r="G6" s="87" t="s">
        <v>46</v>
      </c>
      <c r="H6" s="87" t="s">
        <v>156</v>
      </c>
    </row>
    <row r="7" spans="1:8" ht="12.75" customHeight="1" x14ac:dyDescent="0.15">
      <c r="A7" s="1" t="s">
        <v>57</v>
      </c>
      <c r="C7" s="4" t="s">
        <v>58</v>
      </c>
      <c r="D7" s="4">
        <v>7</v>
      </c>
      <c r="G7" s="87" t="s">
        <v>52</v>
      </c>
      <c r="H7" s="87" t="s">
        <v>593</v>
      </c>
    </row>
    <row r="8" spans="1:8" ht="12.75" customHeight="1" x14ac:dyDescent="0.15">
      <c r="A8" s="1" t="s">
        <v>59</v>
      </c>
      <c r="C8" s="4" t="s">
        <v>60</v>
      </c>
      <c r="D8" s="4">
        <v>8</v>
      </c>
      <c r="G8" s="87" t="s">
        <v>52</v>
      </c>
      <c r="H8" s="87" t="s">
        <v>594</v>
      </c>
    </row>
    <row r="9" spans="1:8" ht="12.75" customHeight="1" x14ac:dyDescent="0.15">
      <c r="A9" s="1" t="s">
        <v>61</v>
      </c>
      <c r="C9" s="4" t="s">
        <v>62</v>
      </c>
      <c r="D9" s="4">
        <v>9</v>
      </c>
      <c r="G9" s="87" t="s">
        <v>52</v>
      </c>
      <c r="H9" s="87" t="s">
        <v>597</v>
      </c>
    </row>
    <row r="10" spans="1:8" ht="12.75" customHeight="1" x14ac:dyDescent="0.15">
      <c r="A10" s="1" t="s">
        <v>63</v>
      </c>
      <c r="C10" s="4" t="s">
        <v>64</v>
      </c>
      <c r="D10" s="4">
        <v>10</v>
      </c>
      <c r="G10" s="87" t="s">
        <v>54</v>
      </c>
      <c r="H10" s="87" t="s">
        <v>601</v>
      </c>
    </row>
    <row r="11" spans="1:8" ht="12.75" customHeight="1" x14ac:dyDescent="0.15">
      <c r="A11" s="1" t="s">
        <v>65</v>
      </c>
      <c r="C11" s="4" t="s">
        <v>720</v>
      </c>
      <c r="D11" s="4">
        <v>11</v>
      </c>
      <c r="G11" s="87" t="s">
        <v>54</v>
      </c>
      <c r="H11" s="87" t="s">
        <v>603</v>
      </c>
    </row>
    <row r="12" spans="1:8" ht="12.75" customHeight="1" x14ac:dyDescent="0.15">
      <c r="A12" s="1" t="s">
        <v>66</v>
      </c>
      <c r="C12" s="4" t="s">
        <v>67</v>
      </c>
      <c r="D12" s="4">
        <v>12</v>
      </c>
      <c r="G12" s="87" t="s">
        <v>54</v>
      </c>
      <c r="H12" s="87" t="s">
        <v>606</v>
      </c>
    </row>
    <row r="13" spans="1:8" ht="12.75" customHeight="1" x14ac:dyDescent="0.15">
      <c r="A13" s="1" t="s">
        <v>68</v>
      </c>
      <c r="C13" s="98" t="s">
        <v>705</v>
      </c>
      <c r="G13" s="87" t="s">
        <v>56</v>
      </c>
      <c r="H13" s="87" t="s">
        <v>607</v>
      </c>
    </row>
    <row r="14" spans="1:8" ht="12.75" customHeight="1" x14ac:dyDescent="0.15">
      <c r="A14" s="1" t="s">
        <v>69</v>
      </c>
      <c r="C14" s="98" t="s">
        <v>722</v>
      </c>
      <c r="G14" s="87" t="s">
        <v>56</v>
      </c>
      <c r="H14" s="87" t="s">
        <v>608</v>
      </c>
    </row>
    <row r="15" spans="1:8" ht="12.75" customHeight="1" x14ac:dyDescent="0.15">
      <c r="A15" s="204" t="s">
        <v>764</v>
      </c>
      <c r="C15" s="98" t="s">
        <v>766</v>
      </c>
      <c r="G15" s="87" t="s">
        <v>56</v>
      </c>
      <c r="H15" s="87" t="s">
        <v>658</v>
      </c>
    </row>
    <row r="16" spans="1:8" ht="12.75" customHeight="1" x14ac:dyDescent="0.15">
      <c r="A16" s="1" t="s">
        <v>70</v>
      </c>
      <c r="C16" s="98" t="s">
        <v>770</v>
      </c>
      <c r="G16" s="87" t="s">
        <v>58</v>
      </c>
      <c r="H16" s="87" t="s">
        <v>610</v>
      </c>
    </row>
    <row r="17" spans="1:8" ht="12.75" customHeight="1" x14ac:dyDescent="0.15">
      <c r="A17" s="1" t="s">
        <v>71</v>
      </c>
      <c r="C17" s="98" t="s">
        <v>795</v>
      </c>
      <c r="G17" s="87" t="s">
        <v>58</v>
      </c>
      <c r="H17" s="87" t="s">
        <v>612</v>
      </c>
    </row>
    <row r="18" spans="1:8" ht="12.75" customHeight="1" x14ac:dyDescent="0.15">
      <c r="A18" s="1" t="s">
        <v>72</v>
      </c>
      <c r="C18" s="98" t="s">
        <v>801</v>
      </c>
      <c r="G18" s="87" t="s">
        <v>58</v>
      </c>
      <c r="H18" s="87" t="s">
        <v>617</v>
      </c>
    </row>
    <row r="19" spans="1:8" ht="12.75" customHeight="1" x14ac:dyDescent="0.15">
      <c r="A19" s="1" t="s">
        <v>73</v>
      </c>
      <c r="C19" s="1"/>
      <c r="G19" s="87" t="s">
        <v>60</v>
      </c>
      <c r="H19" s="87" t="s">
        <v>618</v>
      </c>
    </row>
    <row r="20" spans="1:8" ht="12.75" customHeight="1" x14ac:dyDescent="0.15">
      <c r="A20" s="1" t="s">
        <v>74</v>
      </c>
      <c r="C20" s="1"/>
      <c r="G20" s="87" t="s">
        <v>60</v>
      </c>
      <c r="H20" s="87" t="s">
        <v>620</v>
      </c>
    </row>
    <row r="21" spans="1:8" ht="12.75" customHeight="1" x14ac:dyDescent="0.15">
      <c r="A21" s="1" t="s">
        <v>75</v>
      </c>
      <c r="C21" s="1"/>
      <c r="G21" s="87" t="s">
        <v>60</v>
      </c>
      <c r="H21" s="87" t="s">
        <v>623</v>
      </c>
    </row>
    <row r="22" spans="1:8" ht="12.75" customHeight="1" x14ac:dyDescent="0.15">
      <c r="A22" s="1" t="s">
        <v>76</v>
      </c>
      <c r="C22" s="1"/>
      <c r="G22" s="87" t="s">
        <v>62</v>
      </c>
      <c r="H22" s="87" t="s">
        <v>624</v>
      </c>
    </row>
    <row r="23" spans="1:8" ht="12.75" customHeight="1" x14ac:dyDescent="0.15">
      <c r="A23" s="1" t="s">
        <v>77</v>
      </c>
      <c r="C23" s="1"/>
      <c r="G23" s="87" t="s">
        <v>62</v>
      </c>
      <c r="H23" s="87" t="s">
        <v>626</v>
      </c>
    </row>
    <row r="24" spans="1:8" ht="12.75" customHeight="1" x14ac:dyDescent="0.15">
      <c r="A24" s="1" t="s">
        <v>78</v>
      </c>
      <c r="C24" s="1"/>
      <c r="G24" s="87" t="s">
        <v>62</v>
      </c>
      <c r="H24" s="87" t="s">
        <v>631</v>
      </c>
    </row>
    <row r="25" spans="1:8" ht="12.75" customHeight="1" x14ac:dyDescent="0.15">
      <c r="A25" s="1" t="s">
        <v>79</v>
      </c>
      <c r="C25" s="1"/>
      <c r="G25" s="87" t="s">
        <v>64</v>
      </c>
      <c r="H25" s="87" t="s">
        <v>632</v>
      </c>
    </row>
    <row r="26" spans="1:8" ht="12.75" customHeight="1" x14ac:dyDescent="0.15">
      <c r="A26" s="1" t="s">
        <v>80</v>
      </c>
      <c r="C26" s="1"/>
      <c r="G26" s="87" t="s">
        <v>64</v>
      </c>
      <c r="H26" s="87" t="s">
        <v>635</v>
      </c>
    </row>
    <row r="27" spans="1:8" ht="12.75" customHeight="1" x14ac:dyDescent="0.15">
      <c r="A27" s="1" t="s">
        <v>81</v>
      </c>
      <c r="C27" s="1"/>
      <c r="G27" s="87" t="s">
        <v>64</v>
      </c>
      <c r="H27" s="87" t="s">
        <v>636</v>
      </c>
    </row>
    <row r="28" spans="1:8" ht="12.75" customHeight="1" x14ac:dyDescent="0.15">
      <c r="A28" s="1" t="s">
        <v>82</v>
      </c>
      <c r="C28" s="1"/>
      <c r="G28" s="106" t="s">
        <v>721</v>
      </c>
      <c r="H28" s="87" t="s">
        <v>639</v>
      </c>
    </row>
    <row r="29" spans="1:8" ht="12.75" customHeight="1" x14ac:dyDescent="0.15">
      <c r="A29" s="1" t="s">
        <v>83</v>
      </c>
      <c r="C29" s="1"/>
      <c r="G29" s="106" t="s">
        <v>721</v>
      </c>
      <c r="H29" s="87" t="s">
        <v>641</v>
      </c>
    </row>
    <row r="30" spans="1:8" ht="12.75" customHeight="1" x14ac:dyDescent="0.15">
      <c r="A30" s="1" t="s">
        <v>84</v>
      </c>
      <c r="C30" s="1"/>
      <c r="G30" s="106" t="s">
        <v>721</v>
      </c>
      <c r="H30" s="87" t="s">
        <v>645</v>
      </c>
    </row>
    <row r="31" spans="1:8" ht="12.75" customHeight="1" x14ac:dyDescent="0.15">
      <c r="A31" s="1" t="s">
        <v>85</v>
      </c>
      <c r="C31" s="1"/>
      <c r="G31" s="87" t="s">
        <v>67</v>
      </c>
      <c r="H31" s="87" t="s">
        <v>646</v>
      </c>
    </row>
    <row r="32" spans="1:8" ht="12.75" customHeight="1" x14ac:dyDescent="0.15">
      <c r="A32" s="1" t="s">
        <v>86</v>
      </c>
      <c r="C32" s="1"/>
      <c r="G32" s="87" t="s">
        <v>67</v>
      </c>
      <c r="H32" s="87" t="s">
        <v>648</v>
      </c>
    </row>
    <row r="33" spans="1:8" ht="12.75" customHeight="1" x14ac:dyDescent="0.15">
      <c r="A33" s="1" t="s">
        <v>87</v>
      </c>
      <c r="C33" s="1"/>
      <c r="G33" s="87" t="s">
        <v>67</v>
      </c>
      <c r="H33" s="87" t="s">
        <v>649</v>
      </c>
    </row>
    <row r="34" spans="1:8" ht="12.75" customHeight="1" x14ac:dyDescent="0.15">
      <c r="A34" s="1" t="s">
        <v>88</v>
      </c>
      <c r="C34" s="1"/>
      <c r="G34" s="87" t="s">
        <v>48</v>
      </c>
      <c r="H34" s="87" t="s">
        <v>650</v>
      </c>
    </row>
    <row r="35" spans="1:8" ht="12.75" customHeight="1" x14ac:dyDescent="0.15">
      <c r="A35" s="1" t="s">
        <v>89</v>
      </c>
      <c r="C35" s="1"/>
      <c r="G35" s="87" t="s">
        <v>48</v>
      </c>
      <c r="H35" s="87" t="s">
        <v>654</v>
      </c>
    </row>
    <row r="36" spans="1:8" ht="12.75" customHeight="1" x14ac:dyDescent="0.15">
      <c r="A36" s="1" t="s">
        <v>90</v>
      </c>
      <c r="C36" s="1"/>
      <c r="G36" s="87" t="s">
        <v>48</v>
      </c>
      <c r="H36" s="87" t="s">
        <v>653</v>
      </c>
    </row>
    <row r="37" spans="1:8" ht="12.75" customHeight="1" x14ac:dyDescent="0.15">
      <c r="A37" s="1" t="s">
        <v>91</v>
      </c>
      <c r="C37" s="1"/>
      <c r="G37" s="106" t="s">
        <v>722</v>
      </c>
    </row>
    <row r="38" spans="1:8" s="138" customFormat="1" ht="12.75" customHeight="1" x14ac:dyDescent="0.15">
      <c r="A38" s="204" t="s">
        <v>763</v>
      </c>
      <c r="C38" s="1"/>
      <c r="G38" s="106" t="s">
        <v>722</v>
      </c>
    </row>
    <row r="39" spans="1:8" ht="12.75" customHeight="1" x14ac:dyDescent="0.15">
      <c r="A39" s="1" t="s">
        <v>92</v>
      </c>
      <c r="C39" s="1"/>
      <c r="G39" s="106" t="s">
        <v>722</v>
      </c>
    </row>
    <row r="40" spans="1:8" ht="12.75" customHeight="1" x14ac:dyDescent="0.15">
      <c r="A40" s="1" t="s">
        <v>93</v>
      </c>
      <c r="C40" s="1"/>
      <c r="G40" s="106" t="s">
        <v>766</v>
      </c>
    </row>
    <row r="41" spans="1:8" ht="12.75" customHeight="1" x14ac:dyDescent="0.15">
      <c r="A41" s="1" t="s">
        <v>94</v>
      </c>
      <c r="C41" s="1"/>
      <c r="G41" s="106" t="s">
        <v>766</v>
      </c>
    </row>
    <row r="42" spans="1:8" ht="12.75" customHeight="1" x14ac:dyDescent="0.15">
      <c r="A42" s="1" t="s">
        <v>95</v>
      </c>
      <c r="C42" s="1"/>
      <c r="G42" s="106" t="s">
        <v>766</v>
      </c>
    </row>
    <row r="43" spans="1:8" ht="12.75" customHeight="1" x14ac:dyDescent="0.15">
      <c r="A43" s="1" t="s">
        <v>96</v>
      </c>
      <c r="C43" s="1"/>
      <c r="G43" s="106" t="s">
        <v>770</v>
      </c>
    </row>
    <row r="44" spans="1:8" ht="12.75" customHeight="1" x14ac:dyDescent="0.15">
      <c r="A44" s="1" t="s">
        <v>97</v>
      </c>
      <c r="C44" s="1"/>
      <c r="G44" s="106" t="s">
        <v>770</v>
      </c>
    </row>
    <row r="45" spans="1:8" ht="12.75" customHeight="1" x14ac:dyDescent="0.15">
      <c r="A45" s="1" t="s">
        <v>98</v>
      </c>
      <c r="C45" s="1"/>
      <c r="G45" s="106" t="s">
        <v>770</v>
      </c>
    </row>
    <row r="46" spans="1:8" ht="12.75" customHeight="1" x14ac:dyDescent="0.15">
      <c r="A46" s="1" t="s">
        <v>99</v>
      </c>
      <c r="C46" s="1"/>
      <c r="G46" s="106" t="s">
        <v>795</v>
      </c>
    </row>
    <row r="47" spans="1:8" ht="12.75" customHeight="1" x14ac:dyDescent="0.15">
      <c r="A47" s="1" t="s">
        <v>100</v>
      </c>
      <c r="C47" s="1"/>
      <c r="G47" s="106" t="s">
        <v>795</v>
      </c>
    </row>
    <row r="48" spans="1:8" ht="12.75" customHeight="1" x14ac:dyDescent="0.15">
      <c r="A48" s="1" t="s">
        <v>101</v>
      </c>
      <c r="C48" s="1"/>
      <c r="G48" s="106" t="s">
        <v>795</v>
      </c>
    </row>
    <row r="49" spans="1:7" ht="12.75" customHeight="1" x14ac:dyDescent="0.15">
      <c r="A49" s="1" t="s">
        <v>102</v>
      </c>
      <c r="C49" s="1"/>
      <c r="G49" s="106" t="s">
        <v>801</v>
      </c>
    </row>
    <row r="50" spans="1:7" ht="12.75" customHeight="1" x14ac:dyDescent="0.15">
      <c r="A50" s="1" t="s">
        <v>103</v>
      </c>
      <c r="C50" s="1"/>
      <c r="G50" s="106" t="s">
        <v>801</v>
      </c>
    </row>
    <row r="51" spans="1:7" ht="12.75" customHeight="1" x14ac:dyDescent="0.15">
      <c r="A51" s="1" t="s">
        <v>104</v>
      </c>
      <c r="C51" s="1"/>
      <c r="G51" s="106" t="s">
        <v>801</v>
      </c>
    </row>
    <row r="52" spans="1:7" ht="12.75" customHeight="1" x14ac:dyDescent="0.15">
      <c r="A52" s="1" t="s">
        <v>105</v>
      </c>
      <c r="C52" s="1"/>
    </row>
    <row r="53" spans="1:7" ht="12.75" customHeight="1" x14ac:dyDescent="0.15">
      <c r="A53" s="1" t="s">
        <v>106</v>
      </c>
      <c r="C53" s="1"/>
    </row>
    <row r="54" spans="1:7" ht="12.75" customHeight="1" x14ac:dyDescent="0.15">
      <c r="A54" s="1" t="s">
        <v>107</v>
      </c>
      <c r="C54" s="1"/>
    </row>
    <row r="55" spans="1:7" ht="12.75" customHeight="1" x14ac:dyDescent="0.15">
      <c r="A55" s="1" t="s">
        <v>108</v>
      </c>
      <c r="C55" s="1"/>
    </row>
    <row r="56" spans="1:7" ht="12.75" customHeight="1" x14ac:dyDescent="0.15">
      <c r="A56" s="1" t="s">
        <v>109</v>
      </c>
      <c r="C56" s="1"/>
    </row>
    <row r="57" spans="1:7" ht="12.75" customHeight="1" x14ac:dyDescent="0.15">
      <c r="A57" s="1" t="s">
        <v>111</v>
      </c>
      <c r="C57" s="1"/>
    </row>
    <row r="58" spans="1:7" ht="12.75" customHeight="1" x14ac:dyDescent="0.15">
      <c r="A58" s="1" t="s">
        <v>113</v>
      </c>
      <c r="C58" s="1"/>
    </row>
    <row r="59" spans="1:7" ht="12.75" customHeight="1" x14ac:dyDescent="0.15">
      <c r="A59" s="1" t="s">
        <v>114</v>
      </c>
      <c r="C59" s="1"/>
    </row>
    <row r="60" spans="1:7" ht="12.75" customHeight="1" x14ac:dyDescent="0.15">
      <c r="A60" s="1" t="s">
        <v>115</v>
      </c>
      <c r="C60" s="1"/>
    </row>
    <row r="61" spans="1:7" ht="15" customHeight="1" x14ac:dyDescent="0.15">
      <c r="A61" s="1" t="s">
        <v>116</v>
      </c>
    </row>
  </sheetData>
  <dataConsolidate/>
  <phoneticPr fontId="22" type="noConversion"/>
  <conditionalFormatting sqref="G1:H36 G37:G51">
    <cfRule type="cellIs" dxfId="0" priority="1" stopIfTrue="1" operator="equal">
      <formula>0</formula>
    </cfRule>
  </conditionalFormatting>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Ruler="0" workbookViewId="0">
      <selection activeCell="I247" sqref="I247"/>
    </sheetView>
  </sheetViews>
  <sheetFormatPr baseColWidth="10" defaultRowHeight="13" x14ac:dyDescent="0.15"/>
  <cols>
    <col min="1" max="1" width="12.6640625" bestFit="1" customWidth="1"/>
    <col min="7" max="7" width="6.33203125" bestFit="1" customWidth="1"/>
  </cols>
  <sheetData>
    <row r="1" spans="1:7" x14ac:dyDescent="0.15">
      <c r="A1" s="95" t="s">
        <v>806</v>
      </c>
      <c r="B1" s="95" t="s">
        <v>807</v>
      </c>
      <c r="C1" s="95" t="s">
        <v>813</v>
      </c>
      <c r="D1" s="95" t="s">
        <v>812</v>
      </c>
      <c r="E1" s="95" t="s">
        <v>814</v>
      </c>
      <c r="F1" s="95" t="s">
        <v>815</v>
      </c>
      <c r="G1" s="95" t="s">
        <v>816</v>
      </c>
    </row>
    <row r="2" spans="1:7" x14ac:dyDescent="0.15">
      <c r="A2" s="95" t="s">
        <v>808</v>
      </c>
      <c r="B2" s="95">
        <v>45</v>
      </c>
      <c r="C2" s="333">
        <v>120</v>
      </c>
      <c r="D2" s="95">
        <f>C2</f>
        <v>120</v>
      </c>
      <c r="E2" s="95">
        <v>120</v>
      </c>
      <c r="F2" s="95">
        <v>120</v>
      </c>
      <c r="G2" s="95">
        <f>(C2-B2)/10</f>
        <v>7.5</v>
      </c>
    </row>
    <row r="3" spans="1:7" x14ac:dyDescent="0.15">
      <c r="A3" s="95" t="s">
        <v>809</v>
      </c>
      <c r="B3" s="95">
        <v>45</v>
      </c>
      <c r="C3" s="95">
        <f>C2</f>
        <v>120</v>
      </c>
      <c r="D3" s="333">
        <v>150</v>
      </c>
      <c r="E3" s="95">
        <f>D3</f>
        <v>150</v>
      </c>
      <c r="F3" s="95">
        <f>E3</f>
        <v>150</v>
      </c>
      <c r="G3" s="95">
        <f>(D3-B3)/14</f>
        <v>7.5</v>
      </c>
    </row>
    <row r="4" spans="1:7" x14ac:dyDescent="0.15">
      <c r="A4" s="95" t="s">
        <v>810</v>
      </c>
      <c r="B4" s="95">
        <v>45</v>
      </c>
      <c r="C4" s="95">
        <f t="shared" ref="C4:C5" si="0">C3</f>
        <v>120</v>
      </c>
      <c r="D4" s="95">
        <f>D3</f>
        <v>150</v>
      </c>
      <c r="E4" s="333">
        <v>180</v>
      </c>
      <c r="F4" s="95">
        <f>E4</f>
        <v>180</v>
      </c>
      <c r="G4" s="95">
        <f>(E4-B4)/18</f>
        <v>7.5</v>
      </c>
    </row>
    <row r="5" spans="1:7" x14ac:dyDescent="0.15">
      <c r="A5" s="95" t="s">
        <v>811</v>
      </c>
      <c r="B5" s="95">
        <v>45</v>
      </c>
      <c r="C5" s="95">
        <f t="shared" si="0"/>
        <v>120</v>
      </c>
      <c r="D5" s="95">
        <f>D4</f>
        <v>150</v>
      </c>
      <c r="E5" s="95">
        <f>E4</f>
        <v>180</v>
      </c>
      <c r="F5" s="333">
        <v>210</v>
      </c>
      <c r="G5" s="95">
        <f>(F5-B5)/22</f>
        <v>7.5</v>
      </c>
    </row>
    <row r="6" spans="1:7" x14ac:dyDescent="0.15">
      <c r="A6" s="95"/>
      <c r="B6" s="95"/>
      <c r="C6" s="95"/>
      <c r="D6" s="95"/>
      <c r="E6" s="95"/>
      <c r="F6" s="95"/>
      <c r="G6" s="95"/>
    </row>
    <row r="7" spans="1:7" x14ac:dyDescent="0.15">
      <c r="A7" s="95"/>
      <c r="B7" s="95"/>
      <c r="C7" s="95"/>
      <c r="D7" s="95"/>
      <c r="E7" s="95"/>
      <c r="F7" s="95"/>
      <c r="G7" s="95"/>
    </row>
    <row r="8" spans="1:7" x14ac:dyDescent="0.15">
      <c r="A8" s="95" t="s">
        <v>817</v>
      </c>
      <c r="B8" s="95"/>
      <c r="C8" s="95"/>
      <c r="D8" s="95"/>
      <c r="E8" s="95"/>
      <c r="F8" s="95"/>
      <c r="G8" s="95"/>
    </row>
    <row r="9" spans="1:7" x14ac:dyDescent="0.15">
      <c r="A9" s="95" t="s">
        <v>676</v>
      </c>
      <c r="B9" s="95" t="s">
        <v>818</v>
      </c>
      <c r="C9" s="95"/>
      <c r="D9" s="95"/>
      <c r="E9" s="95"/>
      <c r="F9" s="95"/>
      <c r="G9" s="95"/>
    </row>
    <row r="10" spans="1:7" x14ac:dyDescent="0.15">
      <c r="A10" s="95">
        <v>150</v>
      </c>
      <c r="B10" s="95">
        <v>100</v>
      </c>
      <c r="C10" s="95"/>
      <c r="D10" s="95"/>
      <c r="E10" s="95"/>
      <c r="F10" s="95"/>
      <c r="G10" s="9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56"/>
  <sheetViews>
    <sheetView showRuler="0" workbookViewId="0">
      <selection activeCell="I247" sqref="I247"/>
    </sheetView>
  </sheetViews>
  <sheetFormatPr baseColWidth="10" defaultColWidth="17.33203125" defaultRowHeight="13" x14ac:dyDescent="0.15"/>
  <cols>
    <col min="1" max="1" width="9.5" style="332" customWidth="1"/>
    <col min="2" max="2" width="9.1640625" style="332" customWidth="1"/>
    <col min="3" max="3" width="10" style="332" customWidth="1"/>
    <col min="4" max="4" width="8.83203125" style="332" customWidth="1"/>
    <col min="5" max="5" width="10.1640625" style="332" customWidth="1"/>
    <col min="6" max="6" width="9.1640625" style="332" customWidth="1"/>
    <col min="7" max="7" width="10.6640625" style="332" customWidth="1"/>
    <col min="8" max="8" width="10" style="332" customWidth="1"/>
    <col min="9" max="9" width="12" style="332" customWidth="1"/>
    <col min="10" max="13" width="8.33203125" style="332" customWidth="1"/>
    <col min="14" max="14" width="10.6640625" style="332" customWidth="1"/>
    <col min="15" max="15" width="8.33203125" style="332" customWidth="1"/>
    <col min="16" max="16" width="9.5" style="332" customWidth="1"/>
    <col min="17" max="18" width="10" style="332" customWidth="1"/>
    <col min="19" max="20" width="7.33203125" style="332" customWidth="1"/>
    <col min="21" max="21" width="7.83203125" style="332" customWidth="1"/>
    <col min="22" max="22" width="8.5" style="332" customWidth="1"/>
    <col min="23" max="30" width="9.1640625" style="192" customWidth="1"/>
    <col min="31" max="16384" width="17.33203125" style="192"/>
  </cols>
  <sheetData>
    <row r="2" spans="1:30" ht="42.75" customHeight="1" x14ac:dyDescent="0.15">
      <c r="A2" s="334" t="s">
        <v>659</v>
      </c>
      <c r="B2" s="335"/>
      <c r="C2" s="336" t="s">
        <v>3</v>
      </c>
      <c r="D2" s="336" t="s">
        <v>4</v>
      </c>
      <c r="E2" s="339" t="s">
        <v>5</v>
      </c>
      <c r="F2" s="339" t="s">
        <v>6</v>
      </c>
      <c r="G2" s="340" t="s">
        <v>7</v>
      </c>
      <c r="H2" s="340" t="s">
        <v>8</v>
      </c>
      <c r="I2" s="340" t="s">
        <v>9</v>
      </c>
      <c r="J2" s="340" t="s">
        <v>10</v>
      </c>
      <c r="K2" s="340" t="s">
        <v>11</v>
      </c>
      <c r="L2" s="340" t="s">
        <v>12</v>
      </c>
      <c r="M2" s="340" t="s">
        <v>13</v>
      </c>
      <c r="N2" s="342" t="s">
        <v>14</v>
      </c>
      <c r="O2" s="342" t="s">
        <v>15</v>
      </c>
      <c r="P2" s="342" t="s">
        <v>670</v>
      </c>
      <c r="Q2" s="344" t="s">
        <v>17</v>
      </c>
      <c r="R2" s="344" t="s">
        <v>18</v>
      </c>
      <c r="S2" s="346" t="s">
        <v>19</v>
      </c>
      <c r="T2" s="346" t="s">
        <v>20</v>
      </c>
      <c r="U2" s="348" t="s">
        <v>21</v>
      </c>
      <c r="V2" s="348" t="s">
        <v>22</v>
      </c>
      <c r="W2" s="1"/>
      <c r="X2" s="1"/>
      <c r="Y2" s="1"/>
      <c r="Z2" s="1"/>
      <c r="AA2" s="1"/>
      <c r="AB2" s="1"/>
      <c r="AC2" s="1"/>
      <c r="AD2" s="1"/>
    </row>
    <row r="3" spans="1:30" x14ac:dyDescent="0.15">
      <c r="A3" s="492" t="s">
        <v>0</v>
      </c>
      <c r="B3" s="335" t="s">
        <v>767</v>
      </c>
      <c r="C3" s="336">
        <v>1509</v>
      </c>
      <c r="D3" s="336">
        <v>7.91</v>
      </c>
      <c r="E3" s="339">
        <v>464</v>
      </c>
      <c r="F3" s="339">
        <v>3.09</v>
      </c>
      <c r="G3" s="340">
        <v>141</v>
      </c>
      <c r="H3" s="340">
        <v>1.36</v>
      </c>
      <c r="I3" s="340">
        <v>0</v>
      </c>
      <c r="J3" s="340">
        <v>0</v>
      </c>
      <c r="K3" s="340">
        <v>0</v>
      </c>
      <c r="L3" s="340">
        <v>0</v>
      </c>
      <c r="M3" s="340">
        <v>0.5</v>
      </c>
      <c r="N3" s="342">
        <v>0</v>
      </c>
      <c r="O3" s="342">
        <v>0</v>
      </c>
      <c r="P3" s="342">
        <v>0</v>
      </c>
      <c r="Q3" s="344">
        <v>80</v>
      </c>
      <c r="R3" s="344">
        <v>113</v>
      </c>
      <c r="S3" s="346">
        <v>0</v>
      </c>
      <c r="T3" s="346">
        <v>0</v>
      </c>
      <c r="U3" s="348">
        <v>1.5</v>
      </c>
      <c r="V3" s="348">
        <v>3.4</v>
      </c>
      <c r="W3" s="1"/>
      <c r="X3" s="1"/>
      <c r="Y3" s="1"/>
      <c r="Z3" s="1"/>
      <c r="AA3" s="1"/>
      <c r="AB3" s="1"/>
      <c r="AC3" s="1"/>
      <c r="AD3" s="1"/>
    </row>
    <row r="4" spans="1:30" x14ac:dyDescent="0.15">
      <c r="A4" s="492"/>
      <c r="B4" s="335" t="s">
        <v>768</v>
      </c>
      <c r="C4" s="336">
        <v>772</v>
      </c>
      <c r="D4" s="336">
        <v>4.0599999999999996</v>
      </c>
      <c r="E4" s="339">
        <v>200</v>
      </c>
      <c r="F4" s="339">
        <v>1.33</v>
      </c>
      <c r="G4" s="340">
        <v>74</v>
      </c>
      <c r="H4" s="340">
        <v>1</v>
      </c>
      <c r="I4" s="340">
        <v>0</v>
      </c>
      <c r="J4" s="340">
        <v>0</v>
      </c>
      <c r="K4" s="340">
        <v>0</v>
      </c>
      <c r="L4" s="340">
        <v>0</v>
      </c>
      <c r="M4" s="340">
        <v>0.5</v>
      </c>
      <c r="N4" s="342">
        <v>0</v>
      </c>
      <c r="O4" s="342">
        <v>0</v>
      </c>
      <c r="P4" s="342">
        <v>0</v>
      </c>
      <c r="Q4" s="344">
        <v>25</v>
      </c>
      <c r="R4" s="344">
        <v>25</v>
      </c>
      <c r="S4" s="346">
        <v>0</v>
      </c>
      <c r="T4" s="346">
        <v>0</v>
      </c>
      <c r="U4" s="348">
        <v>1.5</v>
      </c>
      <c r="V4" s="348">
        <v>3.4</v>
      </c>
      <c r="W4" s="1"/>
      <c r="X4" s="1"/>
      <c r="Y4" s="1"/>
      <c r="Z4" s="1"/>
      <c r="AA4" s="1"/>
      <c r="AB4" s="1"/>
      <c r="AC4" s="1"/>
      <c r="AD4" s="1"/>
    </row>
    <row r="5" spans="1:30" hidden="1" x14ac:dyDescent="0.15">
      <c r="A5" s="492"/>
      <c r="B5" s="335" t="s">
        <v>24</v>
      </c>
      <c r="C5" s="336">
        <f>(C3-C4)/11</f>
        <v>67</v>
      </c>
      <c r="D5" s="336">
        <f t="shared" ref="D5:V5" si="0">(D3-D4)/11</f>
        <v>0.35000000000000003</v>
      </c>
      <c r="E5" s="339">
        <f t="shared" si="0"/>
        <v>24</v>
      </c>
      <c r="F5" s="339">
        <f t="shared" si="0"/>
        <v>0.15999999999999998</v>
      </c>
      <c r="G5" s="340">
        <f t="shared" si="0"/>
        <v>6.0909090909090908</v>
      </c>
      <c r="H5" s="340">
        <f t="shared" si="0"/>
        <v>3.2727272727272737E-2</v>
      </c>
      <c r="I5" s="340">
        <f t="shared" si="0"/>
        <v>0</v>
      </c>
      <c r="J5" s="340">
        <f t="shared" si="0"/>
        <v>0</v>
      </c>
      <c r="K5" s="340">
        <f t="shared" si="0"/>
        <v>0</v>
      </c>
      <c r="L5" s="340">
        <f t="shared" si="0"/>
        <v>0</v>
      </c>
      <c r="M5" s="340">
        <f t="shared" si="0"/>
        <v>0</v>
      </c>
      <c r="N5" s="342">
        <f t="shared" si="0"/>
        <v>0</v>
      </c>
      <c r="O5" s="342">
        <f t="shared" si="0"/>
        <v>0</v>
      </c>
      <c r="P5" s="342">
        <f t="shared" si="0"/>
        <v>0</v>
      </c>
      <c r="Q5" s="344">
        <f t="shared" si="0"/>
        <v>5</v>
      </c>
      <c r="R5" s="344">
        <f t="shared" si="0"/>
        <v>8</v>
      </c>
      <c r="S5" s="344">
        <f t="shared" si="0"/>
        <v>0</v>
      </c>
      <c r="T5" s="344">
        <f t="shared" si="0"/>
        <v>0</v>
      </c>
      <c r="U5" s="348">
        <f t="shared" si="0"/>
        <v>0</v>
      </c>
      <c r="V5" s="348">
        <f t="shared" si="0"/>
        <v>0</v>
      </c>
      <c r="W5" s="1"/>
      <c r="X5" s="1"/>
      <c r="Y5" s="1"/>
      <c r="Z5" s="1"/>
      <c r="AA5" s="1"/>
      <c r="AB5" s="1"/>
      <c r="AC5" s="1"/>
      <c r="AD5" s="1"/>
    </row>
    <row r="6" spans="1:30" x14ac:dyDescent="0.15">
      <c r="A6" s="492" t="s">
        <v>46</v>
      </c>
      <c r="B6" s="335" t="s">
        <v>767</v>
      </c>
      <c r="C6" s="336">
        <v>1654</v>
      </c>
      <c r="D6" s="336">
        <v>5.04</v>
      </c>
      <c r="E6" s="339">
        <v>785</v>
      </c>
      <c r="F6" s="339">
        <v>5.2</v>
      </c>
      <c r="G6" s="340">
        <v>118</v>
      </c>
      <c r="H6" s="340">
        <v>1</v>
      </c>
      <c r="I6" s="340">
        <v>0</v>
      </c>
      <c r="J6" s="340">
        <v>0</v>
      </c>
      <c r="K6" s="340">
        <v>0</v>
      </c>
      <c r="L6" s="340">
        <v>0</v>
      </c>
      <c r="M6" s="340">
        <v>0.5</v>
      </c>
      <c r="N6" s="342">
        <v>0</v>
      </c>
      <c r="O6" s="342">
        <v>0</v>
      </c>
      <c r="P6" s="342">
        <v>0</v>
      </c>
      <c r="Q6" s="344">
        <v>86</v>
      </c>
      <c r="R6" s="344">
        <v>86</v>
      </c>
      <c r="S6" s="346">
        <v>0</v>
      </c>
      <c r="T6" s="346">
        <v>0</v>
      </c>
      <c r="U6" s="348">
        <v>6.8</v>
      </c>
      <c r="V6" s="348">
        <v>3.2</v>
      </c>
      <c r="W6" s="1"/>
      <c r="X6" s="1"/>
      <c r="Y6" s="1"/>
      <c r="Z6" s="1"/>
      <c r="AA6" s="1"/>
      <c r="AB6" s="1"/>
      <c r="AC6" s="1"/>
      <c r="AD6" s="1"/>
    </row>
    <row r="7" spans="1:30" x14ac:dyDescent="0.15">
      <c r="A7" s="492"/>
      <c r="B7" s="335" t="s">
        <v>768</v>
      </c>
      <c r="C7" s="336">
        <v>719</v>
      </c>
      <c r="D7" s="336">
        <v>2.1800000000000002</v>
      </c>
      <c r="E7" s="339">
        <v>400</v>
      </c>
      <c r="F7" s="339">
        <v>2.67</v>
      </c>
      <c r="G7" s="340">
        <v>75</v>
      </c>
      <c r="H7" s="340">
        <v>1</v>
      </c>
      <c r="I7" s="340">
        <v>0</v>
      </c>
      <c r="J7" s="340">
        <v>0</v>
      </c>
      <c r="K7" s="340">
        <v>0</v>
      </c>
      <c r="L7" s="340">
        <v>0</v>
      </c>
      <c r="M7" s="340">
        <v>0.5</v>
      </c>
      <c r="N7" s="342">
        <v>0</v>
      </c>
      <c r="O7" s="342">
        <v>0</v>
      </c>
      <c r="P7" s="342">
        <v>0</v>
      </c>
      <c r="Q7" s="344">
        <v>20</v>
      </c>
      <c r="R7" s="344">
        <v>20</v>
      </c>
      <c r="S7" s="344">
        <v>0</v>
      </c>
      <c r="T7" s="344">
        <v>0</v>
      </c>
      <c r="U7" s="348">
        <v>6.8</v>
      </c>
      <c r="V7" s="348">
        <v>3.2</v>
      </c>
      <c r="W7" s="1"/>
      <c r="X7" s="1"/>
      <c r="Y7" s="1"/>
      <c r="Z7" s="1"/>
      <c r="AA7" s="1"/>
      <c r="AB7" s="1"/>
      <c r="AC7" s="1"/>
      <c r="AD7" s="1"/>
    </row>
    <row r="8" spans="1:30" hidden="1" x14ac:dyDescent="0.15">
      <c r="A8" s="493"/>
      <c r="B8" s="335" t="s">
        <v>24</v>
      </c>
      <c r="C8" s="336">
        <f t="shared" ref="C8:V8" si="1">(C6-C7)/11</f>
        <v>85</v>
      </c>
      <c r="D8" s="336">
        <f t="shared" si="1"/>
        <v>0.26</v>
      </c>
      <c r="E8" s="339">
        <f t="shared" si="1"/>
        <v>35</v>
      </c>
      <c r="F8" s="339">
        <f t="shared" si="1"/>
        <v>0.23</v>
      </c>
      <c r="G8" s="340">
        <f t="shared" si="1"/>
        <v>3.9090909090909092</v>
      </c>
      <c r="H8" s="340">
        <f t="shared" si="1"/>
        <v>0</v>
      </c>
      <c r="I8" s="340">
        <f t="shared" si="1"/>
        <v>0</v>
      </c>
      <c r="J8" s="340">
        <f t="shared" si="1"/>
        <v>0</v>
      </c>
      <c r="K8" s="340">
        <f t="shared" si="1"/>
        <v>0</v>
      </c>
      <c r="L8" s="340">
        <f t="shared" si="1"/>
        <v>0</v>
      </c>
      <c r="M8" s="340">
        <f t="shared" si="1"/>
        <v>0</v>
      </c>
      <c r="N8" s="342">
        <f t="shared" si="1"/>
        <v>0</v>
      </c>
      <c r="O8" s="342">
        <f t="shared" si="1"/>
        <v>0</v>
      </c>
      <c r="P8" s="342">
        <f t="shared" si="1"/>
        <v>0</v>
      </c>
      <c r="Q8" s="344">
        <f t="shared" si="1"/>
        <v>6</v>
      </c>
      <c r="R8" s="344">
        <f t="shared" si="1"/>
        <v>6</v>
      </c>
      <c r="S8" s="344">
        <f t="shared" si="1"/>
        <v>0</v>
      </c>
      <c r="T8" s="344">
        <f t="shared" si="1"/>
        <v>0</v>
      </c>
      <c r="U8" s="348">
        <f t="shared" si="1"/>
        <v>0</v>
      </c>
      <c r="V8" s="348">
        <f t="shared" si="1"/>
        <v>0</v>
      </c>
      <c r="W8" s="1"/>
      <c r="X8" s="1"/>
      <c r="Y8" s="1"/>
      <c r="Z8" s="1"/>
      <c r="AA8" s="1"/>
      <c r="AB8" s="1"/>
      <c r="AC8" s="1"/>
      <c r="AD8" s="1"/>
    </row>
    <row r="9" spans="1:30" x14ac:dyDescent="0.15">
      <c r="A9" s="492" t="s">
        <v>52</v>
      </c>
      <c r="B9" s="335" t="s">
        <v>767</v>
      </c>
      <c r="C9" s="336">
        <v>2046</v>
      </c>
      <c r="D9" s="336">
        <v>6.2099999999999991</v>
      </c>
      <c r="E9" s="339">
        <v>440</v>
      </c>
      <c r="F9" s="339">
        <v>2.899999999999999</v>
      </c>
      <c r="G9" s="340">
        <v>154.00000000000003</v>
      </c>
      <c r="H9" s="340">
        <v>1.129999999999999</v>
      </c>
      <c r="I9" s="340">
        <v>0</v>
      </c>
      <c r="J9" s="340">
        <v>0</v>
      </c>
      <c r="K9" s="340">
        <v>0</v>
      </c>
      <c r="L9" s="340">
        <v>0</v>
      </c>
      <c r="M9" s="340">
        <v>0.5</v>
      </c>
      <c r="N9" s="342">
        <v>0</v>
      </c>
      <c r="O9" s="342">
        <v>0</v>
      </c>
      <c r="P9" s="342">
        <v>0</v>
      </c>
      <c r="Q9" s="344">
        <v>64.000000000000014</v>
      </c>
      <c r="R9" s="344">
        <v>64.000000000000014</v>
      </c>
      <c r="S9" s="346">
        <v>0</v>
      </c>
      <c r="T9" s="346">
        <v>0</v>
      </c>
      <c r="U9" s="348">
        <v>2.6</v>
      </c>
      <c r="V9" s="348">
        <v>3.3</v>
      </c>
      <c r="W9" s="1"/>
      <c r="X9" s="1"/>
      <c r="Y9" s="1"/>
      <c r="Z9" s="1"/>
      <c r="AA9" s="1"/>
      <c r="AB9" s="1"/>
      <c r="AC9" s="1"/>
      <c r="AD9" s="1"/>
    </row>
    <row r="10" spans="1:30" x14ac:dyDescent="0.15">
      <c r="A10" s="492"/>
      <c r="B10" s="335" t="s">
        <v>768</v>
      </c>
      <c r="C10" s="336">
        <f>814</f>
        <v>814</v>
      </c>
      <c r="D10" s="336">
        <v>2.4700000000000002</v>
      </c>
      <c r="E10" s="339">
        <f>220</f>
        <v>220</v>
      </c>
      <c r="F10" s="339">
        <f>1.47</f>
        <v>1.47</v>
      </c>
      <c r="G10" s="340">
        <f>80</f>
        <v>80</v>
      </c>
      <c r="H10" s="340">
        <v>1</v>
      </c>
      <c r="I10" s="340">
        <v>0</v>
      </c>
      <c r="J10" s="340">
        <v>0</v>
      </c>
      <c r="K10" s="340">
        <v>0</v>
      </c>
      <c r="L10" s="340">
        <v>0</v>
      </c>
      <c r="M10" s="340">
        <v>0.5</v>
      </c>
      <c r="N10" s="342">
        <v>0</v>
      </c>
      <c r="O10" s="342">
        <v>0</v>
      </c>
      <c r="P10" s="342">
        <v>0</v>
      </c>
      <c r="Q10" s="344">
        <v>25</v>
      </c>
      <c r="R10" s="344">
        <v>25</v>
      </c>
      <c r="S10" s="344">
        <v>0</v>
      </c>
      <c r="T10" s="344">
        <v>0</v>
      </c>
      <c r="U10" s="348">
        <v>2.6</v>
      </c>
      <c r="V10" s="348">
        <v>3.3</v>
      </c>
      <c r="W10" s="1"/>
      <c r="X10" s="1"/>
      <c r="Y10" s="1"/>
      <c r="Z10" s="1"/>
      <c r="AA10" s="1"/>
      <c r="AB10" s="1"/>
      <c r="AC10" s="1"/>
      <c r="AD10" s="1"/>
    </row>
    <row r="11" spans="1:30" hidden="1" x14ac:dyDescent="0.15">
      <c r="A11" s="493"/>
      <c r="B11" s="335" t="s">
        <v>24</v>
      </c>
      <c r="C11" s="336">
        <f t="shared" ref="C11:V11" si="2">(C9-C10)/11</f>
        <v>112</v>
      </c>
      <c r="D11" s="336">
        <f t="shared" si="2"/>
        <v>0.33999999999999991</v>
      </c>
      <c r="E11" s="339">
        <f t="shared" si="2"/>
        <v>20</v>
      </c>
      <c r="F11" s="339">
        <f t="shared" si="2"/>
        <v>0.12999999999999992</v>
      </c>
      <c r="G11" s="340">
        <f t="shared" si="2"/>
        <v>6.7272727272727302</v>
      </c>
      <c r="H11" s="340">
        <f t="shared" si="2"/>
        <v>1.1818181818181728E-2</v>
      </c>
      <c r="I11" s="340">
        <f t="shared" si="2"/>
        <v>0</v>
      </c>
      <c r="J11" s="340">
        <f t="shared" si="2"/>
        <v>0</v>
      </c>
      <c r="K11" s="340">
        <f t="shared" si="2"/>
        <v>0</v>
      </c>
      <c r="L11" s="340">
        <f t="shared" si="2"/>
        <v>0</v>
      </c>
      <c r="M11" s="340">
        <f t="shared" si="2"/>
        <v>0</v>
      </c>
      <c r="N11" s="342">
        <f t="shared" si="2"/>
        <v>0</v>
      </c>
      <c r="O11" s="342">
        <f t="shared" si="2"/>
        <v>0</v>
      </c>
      <c r="P11" s="342">
        <f t="shared" si="2"/>
        <v>0</v>
      </c>
      <c r="Q11" s="344">
        <f t="shared" si="2"/>
        <v>3.5454545454545467</v>
      </c>
      <c r="R11" s="344">
        <f t="shared" si="2"/>
        <v>3.5454545454545467</v>
      </c>
      <c r="S11" s="344">
        <f t="shared" si="2"/>
        <v>0</v>
      </c>
      <c r="T11" s="344">
        <f t="shared" si="2"/>
        <v>0</v>
      </c>
      <c r="U11" s="348">
        <f t="shared" si="2"/>
        <v>0</v>
      </c>
      <c r="V11" s="348">
        <f t="shared" si="2"/>
        <v>0</v>
      </c>
      <c r="W11" s="1"/>
      <c r="X11" s="1"/>
      <c r="Y11" s="1"/>
      <c r="Z11" s="1"/>
      <c r="AA11" s="1"/>
      <c r="AB11" s="1"/>
      <c r="AC11" s="1"/>
      <c r="AD11" s="1"/>
    </row>
    <row r="12" spans="1:30" x14ac:dyDescent="0.15">
      <c r="A12" s="492" t="s">
        <v>54</v>
      </c>
      <c r="B12" s="335" t="s">
        <v>767</v>
      </c>
      <c r="C12" s="336">
        <v>1705</v>
      </c>
      <c r="D12" s="336">
        <v>9.44</v>
      </c>
      <c r="E12" s="339">
        <v>555</v>
      </c>
      <c r="F12" s="339">
        <v>7.0200000000000022</v>
      </c>
      <c r="G12" s="340">
        <v>148.99999999999997</v>
      </c>
      <c r="H12" s="340">
        <v>1</v>
      </c>
      <c r="I12" s="340">
        <v>0</v>
      </c>
      <c r="J12" s="340">
        <v>0</v>
      </c>
      <c r="K12" s="340">
        <v>0</v>
      </c>
      <c r="L12" s="340">
        <v>0</v>
      </c>
      <c r="M12" s="340">
        <v>0.5</v>
      </c>
      <c r="N12" s="342">
        <v>0</v>
      </c>
      <c r="O12" s="342">
        <v>0</v>
      </c>
      <c r="P12" s="342">
        <v>0</v>
      </c>
      <c r="Q12" s="344">
        <v>55</v>
      </c>
      <c r="R12" s="344">
        <v>133.00000000000003</v>
      </c>
      <c r="S12" s="346">
        <v>0</v>
      </c>
      <c r="T12" s="346">
        <v>0</v>
      </c>
      <c r="U12" s="348">
        <v>2.4</v>
      </c>
      <c r="V12" s="348">
        <v>3.4</v>
      </c>
      <c r="W12" s="1"/>
      <c r="X12" s="1"/>
      <c r="Y12" s="1"/>
      <c r="Z12" s="1"/>
      <c r="AA12" s="1"/>
      <c r="AB12" s="1"/>
      <c r="AC12" s="1"/>
      <c r="AD12" s="1"/>
    </row>
    <row r="13" spans="1:30" x14ac:dyDescent="0.15">
      <c r="A13" s="492"/>
      <c r="B13" s="335" t="s">
        <v>768</v>
      </c>
      <c r="C13" s="336">
        <v>770</v>
      </c>
      <c r="D13" s="336">
        <v>4.2699999999999996</v>
      </c>
      <c r="E13" s="339">
        <v>390</v>
      </c>
      <c r="F13" s="339">
        <v>3.5</v>
      </c>
      <c r="G13" s="340">
        <v>66</v>
      </c>
      <c r="H13" s="340">
        <v>1</v>
      </c>
      <c r="I13" s="340">
        <v>0</v>
      </c>
      <c r="J13" s="340">
        <v>0</v>
      </c>
      <c r="K13" s="340">
        <v>0</v>
      </c>
      <c r="L13" s="340">
        <v>0</v>
      </c>
      <c r="M13" s="340">
        <v>0.5</v>
      </c>
      <c r="N13" s="342">
        <v>0</v>
      </c>
      <c r="O13" s="342">
        <v>0</v>
      </c>
      <c r="P13" s="342">
        <v>0</v>
      </c>
      <c r="Q13" s="344">
        <v>0</v>
      </c>
      <c r="R13" s="344">
        <v>22</v>
      </c>
      <c r="S13" s="344">
        <v>0</v>
      </c>
      <c r="T13" s="344">
        <v>0</v>
      </c>
      <c r="U13" s="348">
        <v>2.4</v>
      </c>
      <c r="V13" s="348">
        <v>3.4</v>
      </c>
      <c r="W13" s="1"/>
      <c r="X13" s="1"/>
      <c r="Y13" s="1"/>
      <c r="Z13" s="1"/>
      <c r="AA13" s="1"/>
      <c r="AB13" s="1"/>
      <c r="AC13" s="1"/>
      <c r="AD13" s="1"/>
    </row>
    <row r="14" spans="1:30" hidden="1" x14ac:dyDescent="0.15">
      <c r="A14" s="493"/>
      <c r="B14" s="335" t="s">
        <v>24</v>
      </c>
      <c r="C14" s="336">
        <f t="shared" ref="C14:V14" si="3">(C12-C13)/11</f>
        <v>85</v>
      </c>
      <c r="D14" s="336">
        <f t="shared" si="3"/>
        <v>0.47</v>
      </c>
      <c r="E14" s="339">
        <f t="shared" si="3"/>
        <v>15</v>
      </c>
      <c r="F14" s="339">
        <f t="shared" si="3"/>
        <v>0.32000000000000023</v>
      </c>
      <c r="G14" s="340">
        <f t="shared" si="3"/>
        <v>7.5454545454545432</v>
      </c>
      <c r="H14" s="340">
        <f t="shared" si="3"/>
        <v>0</v>
      </c>
      <c r="I14" s="340">
        <f t="shared" si="3"/>
        <v>0</v>
      </c>
      <c r="J14" s="340">
        <f t="shared" si="3"/>
        <v>0</v>
      </c>
      <c r="K14" s="340">
        <f t="shared" si="3"/>
        <v>0</v>
      </c>
      <c r="L14" s="340">
        <f t="shared" si="3"/>
        <v>0</v>
      </c>
      <c r="M14" s="340">
        <f t="shared" si="3"/>
        <v>0</v>
      </c>
      <c r="N14" s="342">
        <f t="shared" si="3"/>
        <v>0</v>
      </c>
      <c r="O14" s="342">
        <f t="shared" si="3"/>
        <v>0</v>
      </c>
      <c r="P14" s="342">
        <f t="shared" si="3"/>
        <v>0</v>
      </c>
      <c r="Q14" s="344">
        <f t="shared" si="3"/>
        <v>5</v>
      </c>
      <c r="R14" s="344">
        <f t="shared" si="3"/>
        <v>10.090909090909093</v>
      </c>
      <c r="S14" s="344">
        <f t="shared" si="3"/>
        <v>0</v>
      </c>
      <c r="T14" s="344">
        <f t="shared" si="3"/>
        <v>0</v>
      </c>
      <c r="U14" s="348">
        <f t="shared" si="3"/>
        <v>0</v>
      </c>
      <c r="V14" s="348">
        <f t="shared" si="3"/>
        <v>0</v>
      </c>
      <c r="W14" s="1"/>
      <c r="X14" s="1"/>
      <c r="Y14" s="1"/>
      <c r="Z14" s="1"/>
      <c r="AA14" s="1"/>
      <c r="AB14" s="1"/>
      <c r="AC14" s="1"/>
      <c r="AD14" s="1"/>
    </row>
    <row r="15" spans="1:30" x14ac:dyDescent="0.15">
      <c r="A15" s="492" t="s">
        <v>56</v>
      </c>
      <c r="B15" s="335" t="s">
        <v>767</v>
      </c>
      <c r="C15" s="336">
        <v>1498</v>
      </c>
      <c r="D15" s="336">
        <v>6.9499999999999966</v>
      </c>
      <c r="E15" s="339">
        <v>643</v>
      </c>
      <c r="F15" s="339">
        <v>4.2900000000000018</v>
      </c>
      <c r="G15" s="340">
        <v>164.99999999999994</v>
      </c>
      <c r="H15" s="340">
        <v>1.0900000000000012</v>
      </c>
      <c r="I15" s="340">
        <v>0</v>
      </c>
      <c r="J15" s="340">
        <v>0</v>
      </c>
      <c r="K15" s="340">
        <v>0</v>
      </c>
      <c r="L15" s="340">
        <v>0</v>
      </c>
      <c r="M15" s="340">
        <v>0.5</v>
      </c>
      <c r="N15" s="342">
        <v>0</v>
      </c>
      <c r="O15" s="342">
        <v>0</v>
      </c>
      <c r="P15" s="342">
        <v>0</v>
      </c>
      <c r="Q15" s="344">
        <v>86</v>
      </c>
      <c r="R15" s="344">
        <v>86</v>
      </c>
      <c r="S15" s="346">
        <v>0</v>
      </c>
      <c r="T15" s="346">
        <v>0</v>
      </c>
      <c r="U15" s="348">
        <v>1.7</v>
      </c>
      <c r="V15" s="348">
        <v>3.25</v>
      </c>
      <c r="W15" s="1"/>
      <c r="X15" s="1"/>
      <c r="Y15" s="1"/>
      <c r="Z15" s="1"/>
      <c r="AA15" s="1"/>
      <c r="AB15" s="1"/>
      <c r="AC15" s="1"/>
      <c r="AD15" s="1"/>
    </row>
    <row r="16" spans="1:30" x14ac:dyDescent="0.15">
      <c r="A16" s="492"/>
      <c r="B16" s="335" t="s">
        <v>768</v>
      </c>
      <c r="C16" s="336">
        <v>761</v>
      </c>
      <c r="D16" s="336">
        <v>3.54</v>
      </c>
      <c r="E16" s="339">
        <v>280</v>
      </c>
      <c r="F16" s="339">
        <v>1.87</v>
      </c>
      <c r="G16" s="340">
        <v>79</v>
      </c>
      <c r="H16" s="340">
        <v>1</v>
      </c>
      <c r="I16" s="340">
        <v>0</v>
      </c>
      <c r="J16" s="340">
        <v>0</v>
      </c>
      <c r="K16" s="340">
        <v>0</v>
      </c>
      <c r="L16" s="340">
        <v>0</v>
      </c>
      <c r="M16" s="340">
        <v>0.5</v>
      </c>
      <c r="N16" s="342">
        <v>0</v>
      </c>
      <c r="O16" s="342">
        <v>0</v>
      </c>
      <c r="P16" s="342">
        <v>0</v>
      </c>
      <c r="Q16" s="344">
        <v>20</v>
      </c>
      <c r="R16" s="344">
        <v>42</v>
      </c>
      <c r="S16" s="344">
        <v>0</v>
      </c>
      <c r="T16" s="344">
        <v>0</v>
      </c>
      <c r="U16" s="348">
        <v>1.7</v>
      </c>
      <c r="V16" s="348">
        <v>3.25</v>
      </c>
      <c r="W16" s="1"/>
      <c r="X16" s="1"/>
      <c r="Y16" s="1"/>
      <c r="Z16" s="1"/>
      <c r="AA16" s="1"/>
      <c r="AB16" s="1"/>
      <c r="AC16" s="1"/>
      <c r="AD16" s="1"/>
    </row>
    <row r="17" spans="1:30" hidden="1" x14ac:dyDescent="0.15">
      <c r="A17" s="493"/>
      <c r="B17" s="335" t="s">
        <v>24</v>
      </c>
      <c r="C17" s="336">
        <f t="shared" ref="C17:V17" si="4">(C15-C16)/11</f>
        <v>67</v>
      </c>
      <c r="D17" s="336">
        <f t="shared" si="4"/>
        <v>0.30999999999999966</v>
      </c>
      <c r="E17" s="339">
        <f t="shared" si="4"/>
        <v>33</v>
      </c>
      <c r="F17" s="339">
        <f t="shared" si="4"/>
        <v>0.22000000000000017</v>
      </c>
      <c r="G17" s="340">
        <f t="shared" si="4"/>
        <v>7.818181818181813</v>
      </c>
      <c r="H17" s="340">
        <f t="shared" si="4"/>
        <v>8.18181818181829E-3</v>
      </c>
      <c r="I17" s="340">
        <f t="shared" si="4"/>
        <v>0</v>
      </c>
      <c r="J17" s="340">
        <f t="shared" si="4"/>
        <v>0</v>
      </c>
      <c r="K17" s="340">
        <f t="shared" si="4"/>
        <v>0</v>
      </c>
      <c r="L17" s="340">
        <f t="shared" si="4"/>
        <v>0</v>
      </c>
      <c r="M17" s="340">
        <f t="shared" si="4"/>
        <v>0</v>
      </c>
      <c r="N17" s="342">
        <f t="shared" si="4"/>
        <v>0</v>
      </c>
      <c r="O17" s="342">
        <f t="shared" si="4"/>
        <v>0</v>
      </c>
      <c r="P17" s="342">
        <f t="shared" si="4"/>
        <v>0</v>
      </c>
      <c r="Q17" s="344">
        <f t="shared" si="4"/>
        <v>6</v>
      </c>
      <c r="R17" s="344">
        <f t="shared" si="4"/>
        <v>4</v>
      </c>
      <c r="S17" s="344">
        <f t="shared" si="4"/>
        <v>0</v>
      </c>
      <c r="T17" s="344">
        <f t="shared" si="4"/>
        <v>0</v>
      </c>
      <c r="U17" s="348">
        <f t="shared" si="4"/>
        <v>0</v>
      </c>
      <c r="V17" s="348">
        <f t="shared" si="4"/>
        <v>0</v>
      </c>
      <c r="W17" s="1"/>
      <c r="X17" s="1"/>
      <c r="Y17" s="1"/>
      <c r="Z17" s="1"/>
      <c r="AA17" s="1"/>
      <c r="AB17" s="1"/>
      <c r="AC17" s="1"/>
      <c r="AD17" s="1"/>
    </row>
    <row r="18" spans="1:30" x14ac:dyDescent="0.15">
      <c r="A18" s="492" t="s">
        <v>58</v>
      </c>
      <c r="B18" s="335" t="s">
        <v>767</v>
      </c>
      <c r="C18" s="336">
        <v>1501</v>
      </c>
      <c r="D18" s="336">
        <v>7.7999999999999972</v>
      </c>
      <c r="E18" s="339">
        <v>506</v>
      </c>
      <c r="F18" s="339">
        <v>3.1999999999999993</v>
      </c>
      <c r="G18" s="340">
        <v>153.99999999999994</v>
      </c>
      <c r="H18" s="340">
        <v>1.3599999999999999</v>
      </c>
      <c r="I18" s="340">
        <v>0</v>
      </c>
      <c r="J18" s="340">
        <v>0</v>
      </c>
      <c r="K18" s="340">
        <v>0</v>
      </c>
      <c r="L18" s="340">
        <v>0</v>
      </c>
      <c r="M18" s="340">
        <v>0.5</v>
      </c>
      <c r="N18" s="342">
        <v>0</v>
      </c>
      <c r="O18" s="342">
        <v>0</v>
      </c>
      <c r="P18" s="342">
        <v>0</v>
      </c>
      <c r="Q18" s="344">
        <v>75</v>
      </c>
      <c r="R18" s="344">
        <v>75</v>
      </c>
      <c r="S18" s="346">
        <v>0</v>
      </c>
      <c r="T18" s="346">
        <v>0</v>
      </c>
      <c r="U18" s="348">
        <v>1.5</v>
      </c>
      <c r="V18" s="348">
        <v>3.4</v>
      </c>
      <c r="W18" s="1"/>
      <c r="X18" s="1"/>
      <c r="Y18" s="1"/>
      <c r="Z18" s="1"/>
      <c r="AA18" s="1"/>
      <c r="AB18" s="1"/>
      <c r="AC18" s="1"/>
      <c r="AD18" s="1"/>
    </row>
    <row r="19" spans="1:30" x14ac:dyDescent="0.15">
      <c r="A19" s="492"/>
      <c r="B19" s="335" t="s">
        <v>768</v>
      </c>
      <c r="C19" s="336">
        <v>643</v>
      </c>
      <c r="D19" s="336">
        <v>3.51</v>
      </c>
      <c r="E19" s="339">
        <v>220</v>
      </c>
      <c r="F19" s="339">
        <v>1.33</v>
      </c>
      <c r="G19" s="340">
        <v>68</v>
      </c>
      <c r="H19" s="340">
        <v>1</v>
      </c>
      <c r="I19" s="340">
        <v>0</v>
      </c>
      <c r="J19" s="340">
        <v>0</v>
      </c>
      <c r="K19" s="340">
        <v>0</v>
      </c>
      <c r="L19" s="340">
        <v>0</v>
      </c>
      <c r="M19" s="340">
        <v>0.5</v>
      </c>
      <c r="N19" s="342">
        <v>0</v>
      </c>
      <c r="O19" s="342">
        <v>0</v>
      </c>
      <c r="P19" s="342">
        <v>0</v>
      </c>
      <c r="Q19" s="344">
        <v>20</v>
      </c>
      <c r="R19" s="344">
        <v>20</v>
      </c>
      <c r="S19" s="344">
        <v>0</v>
      </c>
      <c r="T19" s="344">
        <v>0</v>
      </c>
      <c r="U19" s="348">
        <v>1.5</v>
      </c>
      <c r="V19" s="348">
        <v>3.4</v>
      </c>
      <c r="W19" s="1"/>
      <c r="X19" s="1"/>
      <c r="Y19" s="1"/>
      <c r="Z19" s="1"/>
      <c r="AA19" s="1"/>
      <c r="AB19" s="1"/>
      <c r="AC19" s="1"/>
      <c r="AD19" s="1"/>
    </row>
    <row r="20" spans="1:30" hidden="1" x14ac:dyDescent="0.15">
      <c r="A20" s="493"/>
      <c r="B20" s="335" t="s">
        <v>24</v>
      </c>
      <c r="C20" s="336">
        <f t="shared" ref="C20:V20" si="5">(C18-C19)/11</f>
        <v>78</v>
      </c>
      <c r="D20" s="336">
        <f t="shared" si="5"/>
        <v>0.38999999999999974</v>
      </c>
      <c r="E20" s="339">
        <f t="shared" si="5"/>
        <v>26</v>
      </c>
      <c r="F20" s="339">
        <f t="shared" si="5"/>
        <v>0.16999999999999993</v>
      </c>
      <c r="G20" s="340">
        <f t="shared" si="5"/>
        <v>7.818181818181813</v>
      </c>
      <c r="H20" s="340">
        <f t="shared" si="5"/>
        <v>3.2727272727272716E-2</v>
      </c>
      <c r="I20" s="340">
        <f t="shared" si="5"/>
        <v>0</v>
      </c>
      <c r="J20" s="340">
        <f t="shared" si="5"/>
        <v>0</v>
      </c>
      <c r="K20" s="340">
        <f t="shared" si="5"/>
        <v>0</v>
      </c>
      <c r="L20" s="340">
        <f t="shared" si="5"/>
        <v>0</v>
      </c>
      <c r="M20" s="340">
        <f t="shared" si="5"/>
        <v>0</v>
      </c>
      <c r="N20" s="342">
        <f t="shared" si="5"/>
        <v>0</v>
      </c>
      <c r="O20" s="342">
        <f t="shared" si="5"/>
        <v>0</v>
      </c>
      <c r="P20" s="342">
        <f t="shared" si="5"/>
        <v>0</v>
      </c>
      <c r="Q20" s="344">
        <f t="shared" si="5"/>
        <v>5</v>
      </c>
      <c r="R20" s="344">
        <f t="shared" si="5"/>
        <v>5</v>
      </c>
      <c r="S20" s="344">
        <f t="shared" si="5"/>
        <v>0</v>
      </c>
      <c r="T20" s="344">
        <f t="shared" si="5"/>
        <v>0</v>
      </c>
      <c r="U20" s="348">
        <f t="shared" si="5"/>
        <v>0</v>
      </c>
      <c r="V20" s="348">
        <f t="shared" si="5"/>
        <v>0</v>
      </c>
      <c r="W20" s="1"/>
      <c r="X20" s="1"/>
      <c r="Y20" s="1"/>
      <c r="Z20" s="1"/>
      <c r="AA20" s="1"/>
      <c r="AB20" s="1"/>
      <c r="AC20" s="1"/>
      <c r="AD20" s="1"/>
    </row>
    <row r="21" spans="1:30" x14ac:dyDescent="0.15">
      <c r="A21" s="492" t="s">
        <v>60</v>
      </c>
      <c r="B21" s="335" t="s">
        <v>767</v>
      </c>
      <c r="C21" s="336">
        <v>1346</v>
      </c>
      <c r="D21" s="336">
        <v>4.4900000000000011</v>
      </c>
      <c r="E21" s="339">
        <v>725</v>
      </c>
      <c r="F21" s="339">
        <v>4.8000000000000016</v>
      </c>
      <c r="G21" s="340">
        <v>134</v>
      </c>
      <c r="H21" s="340">
        <v>1</v>
      </c>
      <c r="I21" s="340">
        <v>0</v>
      </c>
      <c r="J21" s="340">
        <v>0</v>
      </c>
      <c r="K21" s="340">
        <v>0</v>
      </c>
      <c r="L21" s="340">
        <v>0</v>
      </c>
      <c r="M21" s="340">
        <v>0.5</v>
      </c>
      <c r="N21" s="342">
        <v>0</v>
      </c>
      <c r="O21" s="342">
        <v>0</v>
      </c>
      <c r="P21" s="342">
        <v>0</v>
      </c>
      <c r="Q21" s="344">
        <v>86</v>
      </c>
      <c r="R21" s="344">
        <v>86</v>
      </c>
      <c r="S21" s="346">
        <v>0</v>
      </c>
      <c r="T21" s="346">
        <v>0</v>
      </c>
      <c r="U21" s="348">
        <v>6.5</v>
      </c>
      <c r="V21" s="348">
        <v>3.2</v>
      </c>
      <c r="W21" s="1"/>
      <c r="X21" s="1"/>
      <c r="Y21" s="1"/>
      <c r="Z21" s="1"/>
      <c r="AA21" s="1"/>
      <c r="AB21" s="1"/>
      <c r="AC21" s="1"/>
      <c r="AD21" s="1"/>
    </row>
    <row r="22" spans="1:30" x14ac:dyDescent="0.15">
      <c r="A22" s="492"/>
      <c r="B22" s="335" t="s">
        <v>768</v>
      </c>
      <c r="C22" s="336">
        <v>620</v>
      </c>
      <c r="D22" s="336">
        <v>2.0699999999999998</v>
      </c>
      <c r="E22" s="339">
        <v>340</v>
      </c>
      <c r="F22" s="339">
        <v>2.27</v>
      </c>
      <c r="G22" s="340">
        <v>64</v>
      </c>
      <c r="H22" s="340">
        <v>1</v>
      </c>
      <c r="I22" s="340">
        <v>0</v>
      </c>
      <c r="J22" s="340">
        <v>0</v>
      </c>
      <c r="K22" s="340">
        <v>0</v>
      </c>
      <c r="L22" s="340">
        <v>0</v>
      </c>
      <c r="M22" s="340">
        <v>0.5</v>
      </c>
      <c r="N22" s="342">
        <v>0</v>
      </c>
      <c r="O22" s="342">
        <v>0</v>
      </c>
      <c r="P22" s="342">
        <v>0</v>
      </c>
      <c r="Q22" s="344">
        <v>20</v>
      </c>
      <c r="R22" s="344">
        <v>20</v>
      </c>
      <c r="S22" s="344">
        <v>0</v>
      </c>
      <c r="T22" s="344">
        <v>0</v>
      </c>
      <c r="U22" s="348">
        <v>6.5</v>
      </c>
      <c r="V22" s="348">
        <v>3.2</v>
      </c>
      <c r="W22" s="1"/>
      <c r="X22" s="1"/>
      <c r="Y22" s="1"/>
      <c r="Z22" s="1"/>
      <c r="AA22" s="1"/>
      <c r="AB22" s="1"/>
      <c r="AC22" s="1"/>
      <c r="AD22" s="1"/>
    </row>
    <row r="23" spans="1:30" hidden="1" x14ac:dyDescent="0.15">
      <c r="A23" s="493"/>
      <c r="B23" s="335" t="s">
        <v>24</v>
      </c>
      <c r="C23" s="336">
        <f t="shared" ref="C23:V23" si="6">(C21-C22)/11</f>
        <v>66</v>
      </c>
      <c r="D23" s="336">
        <f t="shared" si="6"/>
        <v>0.22000000000000011</v>
      </c>
      <c r="E23" s="339">
        <f t="shared" si="6"/>
        <v>35</v>
      </c>
      <c r="F23" s="339">
        <f t="shared" si="6"/>
        <v>0.23000000000000015</v>
      </c>
      <c r="G23" s="340">
        <f t="shared" si="6"/>
        <v>6.3636363636363633</v>
      </c>
      <c r="H23" s="340">
        <f t="shared" si="6"/>
        <v>0</v>
      </c>
      <c r="I23" s="340">
        <f t="shared" si="6"/>
        <v>0</v>
      </c>
      <c r="J23" s="340">
        <f t="shared" si="6"/>
        <v>0</v>
      </c>
      <c r="K23" s="340">
        <f t="shared" si="6"/>
        <v>0</v>
      </c>
      <c r="L23" s="340">
        <f t="shared" si="6"/>
        <v>0</v>
      </c>
      <c r="M23" s="340">
        <f t="shared" si="6"/>
        <v>0</v>
      </c>
      <c r="N23" s="342">
        <f t="shared" si="6"/>
        <v>0</v>
      </c>
      <c r="O23" s="342">
        <f t="shared" si="6"/>
        <v>0</v>
      </c>
      <c r="P23" s="342">
        <f t="shared" si="6"/>
        <v>0</v>
      </c>
      <c r="Q23" s="344">
        <f t="shared" si="6"/>
        <v>6</v>
      </c>
      <c r="R23" s="344">
        <f t="shared" si="6"/>
        <v>6</v>
      </c>
      <c r="S23" s="344">
        <f t="shared" si="6"/>
        <v>0</v>
      </c>
      <c r="T23" s="344">
        <f t="shared" si="6"/>
        <v>0</v>
      </c>
      <c r="U23" s="348">
        <f t="shared" si="6"/>
        <v>0</v>
      </c>
      <c r="V23" s="348">
        <f t="shared" si="6"/>
        <v>0</v>
      </c>
      <c r="W23" s="1"/>
      <c r="X23" s="1"/>
      <c r="Y23" s="1"/>
      <c r="Z23" s="1"/>
      <c r="AA23" s="1"/>
      <c r="AB23" s="1"/>
      <c r="AC23" s="1"/>
      <c r="AD23" s="1"/>
    </row>
    <row r="24" spans="1:30" x14ac:dyDescent="0.15">
      <c r="A24" s="492" t="s">
        <v>62</v>
      </c>
      <c r="B24" s="335" t="s">
        <v>767</v>
      </c>
      <c r="C24" s="336">
        <v>1405</v>
      </c>
      <c r="D24" s="336">
        <v>4.6800000000000006</v>
      </c>
      <c r="E24" s="339">
        <v>422</v>
      </c>
      <c r="F24" s="339">
        <v>2.8499999999999992</v>
      </c>
      <c r="G24" s="340">
        <v>130.99999999999997</v>
      </c>
      <c r="H24" s="340">
        <v>1.3599999999999999</v>
      </c>
      <c r="I24" s="340">
        <v>0</v>
      </c>
      <c r="J24" s="340">
        <v>0</v>
      </c>
      <c r="K24" s="340">
        <v>0</v>
      </c>
      <c r="L24" s="340">
        <v>0</v>
      </c>
      <c r="M24" s="340">
        <v>0.5</v>
      </c>
      <c r="N24" s="342">
        <v>0</v>
      </c>
      <c r="O24" s="342">
        <v>0</v>
      </c>
      <c r="P24" s="342">
        <v>0</v>
      </c>
      <c r="Q24" s="344">
        <v>86</v>
      </c>
      <c r="R24" s="344">
        <v>86</v>
      </c>
      <c r="S24" s="346">
        <v>0</v>
      </c>
      <c r="T24" s="346">
        <v>0</v>
      </c>
      <c r="U24" s="348">
        <v>6</v>
      </c>
      <c r="V24" s="348">
        <v>3.1</v>
      </c>
      <c r="W24" s="1"/>
      <c r="X24" s="1"/>
      <c r="Y24" s="1"/>
      <c r="Z24" s="1"/>
      <c r="AA24" s="1"/>
      <c r="AB24" s="1"/>
      <c r="AC24" s="1"/>
      <c r="AD24" s="1"/>
    </row>
    <row r="25" spans="1:30" x14ac:dyDescent="0.15">
      <c r="A25" s="492"/>
      <c r="B25" s="335" t="s">
        <v>768</v>
      </c>
      <c r="C25" s="336">
        <v>646</v>
      </c>
      <c r="D25" s="336">
        <v>2.15</v>
      </c>
      <c r="E25" s="339">
        <v>180</v>
      </c>
      <c r="F25" s="339">
        <v>1.2</v>
      </c>
      <c r="G25" s="340">
        <v>66</v>
      </c>
      <c r="H25" s="340">
        <v>1</v>
      </c>
      <c r="I25" s="340">
        <v>0</v>
      </c>
      <c r="J25" s="340">
        <v>0</v>
      </c>
      <c r="K25" s="340">
        <v>0</v>
      </c>
      <c r="L25" s="340">
        <v>0</v>
      </c>
      <c r="M25" s="340">
        <v>0.5</v>
      </c>
      <c r="N25" s="342">
        <v>0</v>
      </c>
      <c r="O25" s="342">
        <v>0</v>
      </c>
      <c r="P25" s="342">
        <v>0</v>
      </c>
      <c r="Q25" s="344">
        <v>20</v>
      </c>
      <c r="R25" s="344">
        <v>20</v>
      </c>
      <c r="S25" s="344">
        <v>0</v>
      </c>
      <c r="T25" s="344">
        <v>0</v>
      </c>
      <c r="U25" s="348">
        <v>6</v>
      </c>
      <c r="V25" s="348">
        <v>3.1</v>
      </c>
      <c r="W25" s="1"/>
      <c r="X25" s="1"/>
      <c r="Y25" s="1"/>
      <c r="Z25" s="1"/>
      <c r="AA25" s="1"/>
      <c r="AB25" s="1"/>
      <c r="AC25" s="1"/>
      <c r="AD25" s="1"/>
    </row>
    <row r="26" spans="1:30" hidden="1" x14ac:dyDescent="0.15">
      <c r="A26" s="493"/>
      <c r="B26" s="335" t="s">
        <v>24</v>
      </c>
      <c r="C26" s="336">
        <f t="shared" ref="C26:V26" si="7">(C24-C25)/11</f>
        <v>69</v>
      </c>
      <c r="D26" s="336">
        <f t="shared" si="7"/>
        <v>0.23000000000000007</v>
      </c>
      <c r="E26" s="339">
        <f t="shared" si="7"/>
        <v>22</v>
      </c>
      <c r="F26" s="339">
        <f t="shared" si="7"/>
        <v>0.14999999999999994</v>
      </c>
      <c r="G26" s="340">
        <f t="shared" si="7"/>
        <v>5.9090909090909065</v>
      </c>
      <c r="H26" s="340">
        <f t="shared" si="7"/>
        <v>3.2727272727272716E-2</v>
      </c>
      <c r="I26" s="340">
        <f t="shared" si="7"/>
        <v>0</v>
      </c>
      <c r="J26" s="340">
        <f t="shared" si="7"/>
        <v>0</v>
      </c>
      <c r="K26" s="340">
        <f t="shared" si="7"/>
        <v>0</v>
      </c>
      <c r="L26" s="340">
        <f t="shared" si="7"/>
        <v>0</v>
      </c>
      <c r="M26" s="340">
        <f t="shared" si="7"/>
        <v>0</v>
      </c>
      <c r="N26" s="342">
        <f t="shared" si="7"/>
        <v>0</v>
      </c>
      <c r="O26" s="342">
        <f t="shared" si="7"/>
        <v>0</v>
      </c>
      <c r="P26" s="342">
        <f t="shared" si="7"/>
        <v>0</v>
      </c>
      <c r="Q26" s="344">
        <f t="shared" si="7"/>
        <v>6</v>
      </c>
      <c r="R26" s="344">
        <f t="shared" si="7"/>
        <v>6</v>
      </c>
      <c r="S26" s="344">
        <f t="shared" si="7"/>
        <v>0</v>
      </c>
      <c r="T26" s="344">
        <f t="shared" si="7"/>
        <v>0</v>
      </c>
      <c r="U26" s="348">
        <f t="shared" si="7"/>
        <v>0</v>
      </c>
      <c r="V26" s="348">
        <f t="shared" si="7"/>
        <v>0</v>
      </c>
      <c r="W26" s="1"/>
      <c r="X26" s="1"/>
      <c r="Y26" s="1"/>
      <c r="Z26" s="1"/>
      <c r="AA26" s="1"/>
      <c r="AB26" s="1"/>
      <c r="AC26" s="1"/>
      <c r="AD26" s="1"/>
    </row>
    <row r="27" spans="1:30" x14ac:dyDescent="0.15">
      <c r="A27" s="492" t="s">
        <v>64</v>
      </c>
      <c r="B27" s="335" t="s">
        <v>767</v>
      </c>
      <c r="C27" s="336">
        <v>1453</v>
      </c>
      <c r="D27" s="336">
        <v>5.15</v>
      </c>
      <c r="E27" s="339">
        <v>315</v>
      </c>
      <c r="F27" s="339">
        <v>2.2100000000000009</v>
      </c>
      <c r="G27" s="340">
        <v>86.999999999999986</v>
      </c>
      <c r="H27" s="340">
        <v>1.1100000000000001</v>
      </c>
      <c r="I27" s="340">
        <v>0</v>
      </c>
      <c r="J27" s="340">
        <v>0</v>
      </c>
      <c r="K27" s="340">
        <v>0</v>
      </c>
      <c r="L27" s="340">
        <v>0</v>
      </c>
      <c r="M27" s="340">
        <v>0.5</v>
      </c>
      <c r="N27" s="342">
        <v>0</v>
      </c>
      <c r="O27" s="342">
        <v>0</v>
      </c>
      <c r="P27" s="342">
        <v>0</v>
      </c>
      <c r="Q27" s="344">
        <v>64</v>
      </c>
      <c r="R27" s="344">
        <v>64</v>
      </c>
      <c r="S27" s="346">
        <v>0</v>
      </c>
      <c r="T27" s="346">
        <v>0</v>
      </c>
      <c r="U27" s="348">
        <v>6.5</v>
      </c>
      <c r="V27" s="348">
        <v>3.1</v>
      </c>
      <c r="W27" s="1"/>
      <c r="X27" s="1"/>
      <c r="Y27" s="1"/>
      <c r="Z27" s="1"/>
      <c r="AA27" s="1"/>
      <c r="AB27" s="1"/>
      <c r="AC27" s="1"/>
      <c r="AD27" s="1"/>
    </row>
    <row r="28" spans="1:30" x14ac:dyDescent="0.15">
      <c r="A28" s="492"/>
      <c r="B28" s="335" t="s">
        <v>768</v>
      </c>
      <c r="C28" s="336">
        <v>672</v>
      </c>
      <c r="D28" s="336">
        <v>2.4</v>
      </c>
      <c r="E28" s="339">
        <v>150</v>
      </c>
      <c r="F28" s="339">
        <v>1</v>
      </c>
      <c r="G28" s="340">
        <v>50</v>
      </c>
      <c r="H28" s="340">
        <v>1</v>
      </c>
      <c r="I28" s="340">
        <v>0</v>
      </c>
      <c r="J28" s="340">
        <v>0</v>
      </c>
      <c r="K28" s="340">
        <v>0</v>
      </c>
      <c r="L28" s="340">
        <v>0</v>
      </c>
      <c r="M28" s="340">
        <v>0.5</v>
      </c>
      <c r="N28" s="342">
        <v>0</v>
      </c>
      <c r="O28" s="342">
        <v>0</v>
      </c>
      <c r="P28" s="342">
        <v>0</v>
      </c>
      <c r="Q28" s="344">
        <v>20</v>
      </c>
      <c r="R28" s="344">
        <v>20</v>
      </c>
      <c r="S28" s="344">
        <v>0</v>
      </c>
      <c r="T28" s="344">
        <v>0</v>
      </c>
      <c r="U28" s="348">
        <v>6.5</v>
      </c>
      <c r="V28" s="348">
        <v>3.1</v>
      </c>
      <c r="W28" s="1"/>
      <c r="X28" s="1"/>
      <c r="Y28" s="1"/>
      <c r="Z28" s="1"/>
      <c r="AA28" s="1"/>
      <c r="AB28" s="1"/>
      <c r="AC28" s="1"/>
      <c r="AD28" s="1"/>
    </row>
    <row r="29" spans="1:30" hidden="1" x14ac:dyDescent="0.15">
      <c r="A29" s="493"/>
      <c r="B29" s="335" t="s">
        <v>24</v>
      </c>
      <c r="C29" s="336">
        <f t="shared" ref="C29:V29" si="8">(C27-C28)/11</f>
        <v>71</v>
      </c>
      <c r="D29" s="336">
        <f t="shared" si="8"/>
        <v>0.25000000000000006</v>
      </c>
      <c r="E29" s="339">
        <f t="shared" si="8"/>
        <v>15</v>
      </c>
      <c r="F29" s="339">
        <f t="shared" si="8"/>
        <v>0.11000000000000008</v>
      </c>
      <c r="G29" s="340">
        <f t="shared" si="8"/>
        <v>3.3636363636363624</v>
      </c>
      <c r="H29" s="340">
        <f t="shared" si="8"/>
        <v>1.0000000000000009E-2</v>
      </c>
      <c r="I29" s="340">
        <f t="shared" si="8"/>
        <v>0</v>
      </c>
      <c r="J29" s="340">
        <f t="shared" si="8"/>
        <v>0</v>
      </c>
      <c r="K29" s="340">
        <f t="shared" si="8"/>
        <v>0</v>
      </c>
      <c r="L29" s="340">
        <f t="shared" si="8"/>
        <v>0</v>
      </c>
      <c r="M29" s="340">
        <f t="shared" si="8"/>
        <v>0</v>
      </c>
      <c r="N29" s="342">
        <f t="shared" si="8"/>
        <v>0</v>
      </c>
      <c r="O29" s="342">
        <f t="shared" si="8"/>
        <v>0</v>
      </c>
      <c r="P29" s="342">
        <f t="shared" si="8"/>
        <v>0</v>
      </c>
      <c r="Q29" s="344">
        <f t="shared" si="8"/>
        <v>4</v>
      </c>
      <c r="R29" s="344">
        <f t="shared" si="8"/>
        <v>4</v>
      </c>
      <c r="S29" s="344">
        <f t="shared" si="8"/>
        <v>0</v>
      </c>
      <c r="T29" s="344">
        <f t="shared" si="8"/>
        <v>0</v>
      </c>
      <c r="U29" s="348">
        <f t="shared" si="8"/>
        <v>0</v>
      </c>
      <c r="V29" s="348">
        <f t="shared" si="8"/>
        <v>0</v>
      </c>
      <c r="W29" s="1"/>
      <c r="X29" s="1"/>
      <c r="Y29" s="1"/>
      <c r="Z29" s="1"/>
      <c r="AA29" s="1"/>
      <c r="AB29" s="1"/>
      <c r="AC29" s="1"/>
      <c r="AD29" s="1"/>
    </row>
    <row r="30" spans="1:30" x14ac:dyDescent="0.15">
      <c r="A30" s="492" t="s">
        <v>720</v>
      </c>
      <c r="B30" s="335" t="s">
        <v>767</v>
      </c>
      <c r="C30" s="336">
        <v>1490</v>
      </c>
      <c r="D30" s="336">
        <v>7.3999999999999968</v>
      </c>
      <c r="E30" s="339">
        <v>464</v>
      </c>
      <c r="F30" s="339">
        <v>3.0900000000000007</v>
      </c>
      <c r="G30" s="340">
        <v>148.80000000000001</v>
      </c>
      <c r="H30" s="340">
        <v>1</v>
      </c>
      <c r="I30" s="340">
        <v>0</v>
      </c>
      <c r="J30" s="340">
        <v>0</v>
      </c>
      <c r="K30" s="340">
        <v>0</v>
      </c>
      <c r="L30" s="340">
        <v>0</v>
      </c>
      <c r="M30" s="340">
        <v>0.5</v>
      </c>
      <c r="N30" s="342">
        <v>0</v>
      </c>
      <c r="O30" s="342">
        <v>0</v>
      </c>
      <c r="P30" s="342">
        <v>0</v>
      </c>
      <c r="Q30" s="344">
        <v>108</v>
      </c>
      <c r="R30" s="344">
        <v>86</v>
      </c>
      <c r="S30" s="346">
        <v>0</v>
      </c>
      <c r="T30" s="346">
        <v>0</v>
      </c>
      <c r="U30" s="348">
        <v>5.5</v>
      </c>
      <c r="V30" s="348">
        <v>3.4</v>
      </c>
      <c r="W30" s="1"/>
      <c r="X30" s="1"/>
      <c r="Y30" s="1"/>
      <c r="Z30" s="1"/>
      <c r="AA30" s="1"/>
      <c r="AB30" s="1"/>
      <c r="AC30" s="1"/>
      <c r="AD30" s="1"/>
    </row>
    <row r="31" spans="1:30" x14ac:dyDescent="0.15">
      <c r="A31" s="492"/>
      <c r="B31" s="335" t="s">
        <v>768</v>
      </c>
      <c r="C31" s="336">
        <v>632</v>
      </c>
      <c r="D31" s="336">
        <v>3.55</v>
      </c>
      <c r="E31" s="339">
        <v>200</v>
      </c>
      <c r="F31" s="339">
        <v>1.33</v>
      </c>
      <c r="G31" s="340">
        <v>74</v>
      </c>
      <c r="H31" s="340">
        <v>1</v>
      </c>
      <c r="I31" s="340">
        <v>0</v>
      </c>
      <c r="J31" s="340">
        <v>0</v>
      </c>
      <c r="K31" s="340">
        <v>0</v>
      </c>
      <c r="L31" s="340">
        <v>0</v>
      </c>
      <c r="M31" s="340">
        <v>0.5</v>
      </c>
      <c r="N31" s="342">
        <v>0</v>
      </c>
      <c r="O31" s="342">
        <v>0</v>
      </c>
      <c r="P31" s="342">
        <v>0</v>
      </c>
      <c r="Q31" s="344">
        <v>20</v>
      </c>
      <c r="R31" s="344">
        <v>20</v>
      </c>
      <c r="S31" s="344">
        <v>0</v>
      </c>
      <c r="T31" s="344">
        <v>0</v>
      </c>
      <c r="U31" s="348">
        <v>5.5</v>
      </c>
      <c r="V31" s="348">
        <v>3.4</v>
      </c>
      <c r="W31" s="1"/>
      <c r="X31" s="1"/>
      <c r="Y31" s="1"/>
      <c r="Z31" s="1"/>
      <c r="AA31" s="1"/>
      <c r="AB31" s="1"/>
      <c r="AC31" s="1"/>
      <c r="AD31" s="1"/>
    </row>
    <row r="32" spans="1:30" hidden="1" x14ac:dyDescent="0.15">
      <c r="A32" s="493"/>
      <c r="B32" s="335" t="s">
        <v>24</v>
      </c>
      <c r="C32" s="336">
        <f t="shared" ref="C32:V32" si="9">(C30-C31)/11</f>
        <v>78</v>
      </c>
      <c r="D32" s="336">
        <f t="shared" si="9"/>
        <v>0.3499999999999997</v>
      </c>
      <c r="E32" s="339">
        <f t="shared" si="9"/>
        <v>24</v>
      </c>
      <c r="F32" s="339">
        <f t="shared" si="9"/>
        <v>0.16000000000000006</v>
      </c>
      <c r="G32" s="340">
        <f t="shared" si="9"/>
        <v>6.8000000000000007</v>
      </c>
      <c r="H32" s="340">
        <f t="shared" si="9"/>
        <v>0</v>
      </c>
      <c r="I32" s="340">
        <f t="shared" si="9"/>
        <v>0</v>
      </c>
      <c r="J32" s="340">
        <f t="shared" si="9"/>
        <v>0</v>
      </c>
      <c r="K32" s="340">
        <f t="shared" si="9"/>
        <v>0</v>
      </c>
      <c r="L32" s="340">
        <f t="shared" si="9"/>
        <v>0</v>
      </c>
      <c r="M32" s="340">
        <f t="shared" si="9"/>
        <v>0</v>
      </c>
      <c r="N32" s="342">
        <f t="shared" si="9"/>
        <v>0</v>
      </c>
      <c r="O32" s="342">
        <f t="shared" si="9"/>
        <v>0</v>
      </c>
      <c r="P32" s="342">
        <f t="shared" si="9"/>
        <v>0</v>
      </c>
      <c r="Q32" s="344">
        <f t="shared" si="9"/>
        <v>8</v>
      </c>
      <c r="R32" s="344">
        <f t="shared" si="9"/>
        <v>6</v>
      </c>
      <c r="S32" s="344">
        <f t="shared" si="9"/>
        <v>0</v>
      </c>
      <c r="T32" s="344">
        <f t="shared" si="9"/>
        <v>0</v>
      </c>
      <c r="U32" s="348">
        <f t="shared" si="9"/>
        <v>0</v>
      </c>
      <c r="V32" s="348">
        <f t="shared" si="9"/>
        <v>0</v>
      </c>
      <c r="W32" s="1"/>
      <c r="X32" s="1"/>
      <c r="Y32" s="1"/>
      <c r="Z32" s="1"/>
      <c r="AA32" s="1"/>
      <c r="AB32" s="1"/>
      <c r="AC32" s="1"/>
      <c r="AD32" s="1"/>
    </row>
    <row r="33" spans="1:30" x14ac:dyDescent="0.15">
      <c r="A33" s="492" t="s">
        <v>67</v>
      </c>
      <c r="B33" s="335" t="s">
        <v>767</v>
      </c>
      <c r="C33" s="336">
        <v>1555</v>
      </c>
      <c r="D33" s="336">
        <v>7.3709999999999996</v>
      </c>
      <c r="E33" s="339">
        <v>422</v>
      </c>
      <c r="F33" s="339">
        <v>3.0900000000000007</v>
      </c>
      <c r="G33" s="340">
        <v>125.99999999999994</v>
      </c>
      <c r="H33" s="340">
        <v>1.3599999999999999</v>
      </c>
      <c r="I33" s="340">
        <v>0</v>
      </c>
      <c r="J33" s="340">
        <v>0</v>
      </c>
      <c r="K33" s="340">
        <v>0</v>
      </c>
      <c r="L33" s="340">
        <v>0</v>
      </c>
      <c r="M33" s="340">
        <v>0.5</v>
      </c>
      <c r="N33" s="342">
        <v>0</v>
      </c>
      <c r="O33" s="342">
        <v>0</v>
      </c>
      <c r="P33" s="342">
        <v>0</v>
      </c>
      <c r="Q33" s="344">
        <v>73.000000000000014</v>
      </c>
      <c r="R33" s="344">
        <v>64</v>
      </c>
      <c r="S33" s="346">
        <v>0</v>
      </c>
      <c r="T33" s="346">
        <v>0</v>
      </c>
      <c r="U33" s="348">
        <v>2</v>
      </c>
      <c r="V33" s="348">
        <v>3.4</v>
      </c>
      <c r="W33" s="1"/>
      <c r="X33" s="1"/>
      <c r="Y33" s="1"/>
      <c r="Z33" s="1"/>
      <c r="AA33" s="1"/>
      <c r="AB33" s="1"/>
      <c r="AC33" s="1"/>
      <c r="AD33" s="1"/>
    </row>
    <row r="34" spans="1:30" x14ac:dyDescent="0.15">
      <c r="A34" s="492"/>
      <c r="B34" s="335" t="s">
        <v>768</v>
      </c>
      <c r="C34" s="336">
        <v>741</v>
      </c>
      <c r="D34" s="336">
        <v>3.51</v>
      </c>
      <c r="E34" s="339">
        <v>180</v>
      </c>
      <c r="F34" s="339">
        <v>1.33</v>
      </c>
      <c r="G34" s="340">
        <v>62</v>
      </c>
      <c r="H34" s="340">
        <v>1</v>
      </c>
      <c r="I34" s="340">
        <v>0</v>
      </c>
      <c r="J34" s="340">
        <v>0</v>
      </c>
      <c r="K34" s="340">
        <v>0</v>
      </c>
      <c r="L34" s="340">
        <v>0</v>
      </c>
      <c r="M34" s="340">
        <v>0.5</v>
      </c>
      <c r="N34" s="342">
        <v>0</v>
      </c>
      <c r="O34" s="342">
        <v>0</v>
      </c>
      <c r="P34" s="342">
        <v>0</v>
      </c>
      <c r="Q34" s="344">
        <v>23</v>
      </c>
      <c r="R34" s="344">
        <v>20</v>
      </c>
      <c r="S34" s="344">
        <v>0</v>
      </c>
      <c r="T34" s="344">
        <v>0</v>
      </c>
      <c r="U34" s="348">
        <v>2</v>
      </c>
      <c r="V34" s="348">
        <v>3.4</v>
      </c>
      <c r="W34" s="1"/>
      <c r="X34" s="1"/>
      <c r="Y34" s="1"/>
      <c r="Z34" s="1"/>
      <c r="AA34" s="1"/>
      <c r="AB34" s="1"/>
      <c r="AC34" s="1"/>
      <c r="AD34" s="1"/>
    </row>
    <row r="35" spans="1:30" hidden="1" x14ac:dyDescent="0.15">
      <c r="A35" s="493"/>
      <c r="B35" s="335" t="s">
        <v>24</v>
      </c>
      <c r="C35" s="336">
        <f t="shared" ref="C35:V35" si="10">(C33-C34)/11</f>
        <v>74</v>
      </c>
      <c r="D35" s="336">
        <f t="shared" si="10"/>
        <v>0.35099999999999998</v>
      </c>
      <c r="E35" s="339">
        <f t="shared" si="10"/>
        <v>22</v>
      </c>
      <c r="F35" s="339">
        <f t="shared" si="10"/>
        <v>0.16000000000000006</v>
      </c>
      <c r="G35" s="340">
        <f t="shared" si="10"/>
        <v>5.818181818181813</v>
      </c>
      <c r="H35" s="340">
        <f t="shared" si="10"/>
        <v>3.2727272727272716E-2</v>
      </c>
      <c r="I35" s="340">
        <f t="shared" si="10"/>
        <v>0</v>
      </c>
      <c r="J35" s="340">
        <f t="shared" si="10"/>
        <v>0</v>
      </c>
      <c r="K35" s="340">
        <f t="shared" si="10"/>
        <v>0</v>
      </c>
      <c r="L35" s="340">
        <f t="shared" si="10"/>
        <v>0</v>
      </c>
      <c r="M35" s="340">
        <f t="shared" si="10"/>
        <v>0</v>
      </c>
      <c r="N35" s="342">
        <f t="shared" si="10"/>
        <v>0</v>
      </c>
      <c r="O35" s="342">
        <f t="shared" si="10"/>
        <v>0</v>
      </c>
      <c r="P35" s="342">
        <f t="shared" si="10"/>
        <v>0</v>
      </c>
      <c r="Q35" s="344">
        <f t="shared" si="10"/>
        <v>4.5454545454545467</v>
      </c>
      <c r="R35" s="344">
        <f t="shared" si="10"/>
        <v>4</v>
      </c>
      <c r="S35" s="344">
        <f t="shared" si="10"/>
        <v>0</v>
      </c>
      <c r="T35" s="344">
        <f t="shared" si="10"/>
        <v>0</v>
      </c>
      <c r="U35" s="348">
        <f t="shared" si="10"/>
        <v>0</v>
      </c>
      <c r="V35" s="348">
        <f t="shared" si="10"/>
        <v>0</v>
      </c>
      <c r="W35" s="1"/>
      <c r="X35" s="1"/>
      <c r="Y35" s="1"/>
      <c r="Z35" s="1"/>
      <c r="AA35" s="1"/>
      <c r="AB35" s="1"/>
      <c r="AC35" s="1"/>
      <c r="AD35" s="1"/>
    </row>
    <row r="36" spans="1:30" x14ac:dyDescent="0.15">
      <c r="A36" s="492" t="s">
        <v>48</v>
      </c>
      <c r="B36" s="335" t="s">
        <v>767</v>
      </c>
      <c r="C36" s="336">
        <v>1615</v>
      </c>
      <c r="D36" s="336">
        <v>7.2399999999999967</v>
      </c>
      <c r="E36" s="339">
        <v>0</v>
      </c>
      <c r="F36" s="339">
        <v>0</v>
      </c>
      <c r="G36" s="340">
        <v>154.00000000000003</v>
      </c>
      <c r="H36" s="340">
        <v>1.3599999999999999</v>
      </c>
      <c r="I36" s="340">
        <v>0</v>
      </c>
      <c r="J36" s="340">
        <v>0</v>
      </c>
      <c r="K36" s="340">
        <v>0</v>
      </c>
      <c r="L36" s="340">
        <v>0</v>
      </c>
      <c r="M36" s="340">
        <v>0.5</v>
      </c>
      <c r="N36" s="342">
        <v>0</v>
      </c>
      <c r="O36" s="342">
        <v>0</v>
      </c>
      <c r="P36" s="342">
        <v>0</v>
      </c>
      <c r="Q36" s="344">
        <v>96</v>
      </c>
      <c r="R36" s="344">
        <v>86</v>
      </c>
      <c r="S36" s="346">
        <v>0</v>
      </c>
      <c r="T36" s="346">
        <v>0</v>
      </c>
      <c r="U36" s="348">
        <v>1.8</v>
      </c>
      <c r="V36" s="348">
        <v>3.3</v>
      </c>
    </row>
    <row r="37" spans="1:30" x14ac:dyDescent="0.15">
      <c r="A37" s="492"/>
      <c r="B37" s="335" t="s">
        <v>768</v>
      </c>
      <c r="C37" s="336">
        <v>801</v>
      </c>
      <c r="D37" s="336">
        <v>3.39</v>
      </c>
      <c r="E37" s="339">
        <v>0</v>
      </c>
      <c r="F37" s="339">
        <v>0</v>
      </c>
      <c r="G37" s="340">
        <v>80</v>
      </c>
      <c r="H37" s="340">
        <v>1</v>
      </c>
      <c r="I37" s="340">
        <v>0</v>
      </c>
      <c r="J37" s="340">
        <v>0</v>
      </c>
      <c r="K37" s="340">
        <v>0</v>
      </c>
      <c r="L37" s="340">
        <v>0</v>
      </c>
      <c r="M37" s="340">
        <v>0.5</v>
      </c>
      <c r="N37" s="342">
        <v>0</v>
      </c>
      <c r="O37" s="342">
        <v>0</v>
      </c>
      <c r="P37" s="342">
        <v>0</v>
      </c>
      <c r="Q37" s="344">
        <v>30</v>
      </c>
      <c r="R37" s="344">
        <v>20</v>
      </c>
      <c r="S37" s="344">
        <v>0</v>
      </c>
      <c r="T37" s="344">
        <v>0</v>
      </c>
      <c r="U37" s="348">
        <v>1.8</v>
      </c>
      <c r="V37" s="348">
        <v>3.3</v>
      </c>
      <c r="W37" s="1"/>
      <c r="X37" s="1"/>
      <c r="Y37" s="1"/>
      <c r="Z37" s="1"/>
      <c r="AA37" s="1"/>
      <c r="AB37" s="1"/>
      <c r="AC37" s="1"/>
      <c r="AD37" s="1"/>
    </row>
    <row r="38" spans="1:30" hidden="1" x14ac:dyDescent="0.15">
      <c r="A38" s="493"/>
      <c r="B38" s="335" t="s">
        <v>24</v>
      </c>
      <c r="C38" s="336">
        <f t="shared" ref="C38:V38" si="11">(C36-C37)/11</f>
        <v>74</v>
      </c>
      <c r="D38" s="336">
        <f t="shared" si="11"/>
        <v>0.3499999999999997</v>
      </c>
      <c r="E38" s="339">
        <f t="shared" si="11"/>
        <v>0</v>
      </c>
      <c r="F38" s="339">
        <f t="shared" si="11"/>
        <v>0</v>
      </c>
      <c r="G38" s="340">
        <f t="shared" si="11"/>
        <v>6.7272727272727302</v>
      </c>
      <c r="H38" s="340">
        <f t="shared" si="11"/>
        <v>3.2727272727272716E-2</v>
      </c>
      <c r="I38" s="340">
        <f t="shared" si="11"/>
        <v>0</v>
      </c>
      <c r="J38" s="340">
        <f t="shared" si="11"/>
        <v>0</v>
      </c>
      <c r="K38" s="340">
        <f t="shared" si="11"/>
        <v>0</v>
      </c>
      <c r="L38" s="340">
        <f t="shared" si="11"/>
        <v>0</v>
      </c>
      <c r="M38" s="340">
        <f t="shared" si="11"/>
        <v>0</v>
      </c>
      <c r="N38" s="342">
        <f t="shared" si="11"/>
        <v>0</v>
      </c>
      <c r="O38" s="342">
        <f t="shared" si="11"/>
        <v>0</v>
      </c>
      <c r="P38" s="342">
        <f t="shared" si="11"/>
        <v>0</v>
      </c>
      <c r="Q38" s="344">
        <f t="shared" si="11"/>
        <v>6</v>
      </c>
      <c r="R38" s="344">
        <f t="shared" si="11"/>
        <v>6</v>
      </c>
      <c r="S38" s="344">
        <f t="shared" si="11"/>
        <v>0</v>
      </c>
      <c r="T38" s="344">
        <f t="shared" si="11"/>
        <v>0</v>
      </c>
      <c r="U38" s="348">
        <f t="shared" si="11"/>
        <v>0</v>
      </c>
      <c r="V38" s="348">
        <f t="shared" si="11"/>
        <v>0</v>
      </c>
    </row>
    <row r="39" spans="1:30" x14ac:dyDescent="0.15">
      <c r="A39" s="492" t="s">
        <v>705</v>
      </c>
      <c r="B39" s="335" t="s">
        <v>767</v>
      </c>
      <c r="C39" s="336">
        <v>1347</v>
      </c>
      <c r="D39" s="336">
        <f>2.23+11*0.23</f>
        <v>4.76</v>
      </c>
      <c r="E39" s="339">
        <v>732</v>
      </c>
      <c r="F39" s="339">
        <f>2.53+11*0.21</f>
        <v>4.84</v>
      </c>
      <c r="G39" s="340">
        <v>10</v>
      </c>
      <c r="H39" s="340">
        <v>1.3599999999999999</v>
      </c>
      <c r="I39" s="340">
        <v>0</v>
      </c>
      <c r="J39" s="340">
        <v>0</v>
      </c>
      <c r="K39" s="340">
        <v>0</v>
      </c>
      <c r="L39" s="340">
        <v>0</v>
      </c>
      <c r="M39" s="340">
        <v>0.5</v>
      </c>
      <c r="N39" s="342">
        <v>115.00000000000001</v>
      </c>
      <c r="O39" s="342">
        <v>0</v>
      </c>
      <c r="P39" s="342">
        <v>0</v>
      </c>
      <c r="Q39" s="344">
        <v>86</v>
      </c>
      <c r="R39" s="344">
        <v>86</v>
      </c>
      <c r="S39" s="346">
        <v>0</v>
      </c>
      <c r="T39" s="346">
        <v>0</v>
      </c>
      <c r="U39" s="348">
        <v>5</v>
      </c>
      <c r="V39" s="348">
        <v>3.3</v>
      </c>
    </row>
    <row r="40" spans="1:30" x14ac:dyDescent="0.15">
      <c r="A40" s="492"/>
      <c r="B40" s="335" t="s">
        <v>768</v>
      </c>
      <c r="C40" s="336">
        <v>632</v>
      </c>
      <c r="D40" s="339">
        <v>2.23</v>
      </c>
      <c r="E40" s="339">
        <f>380</f>
        <v>380</v>
      </c>
      <c r="F40" s="339">
        <v>2.5299999999999998</v>
      </c>
      <c r="G40" s="340">
        <v>10</v>
      </c>
      <c r="H40" s="340">
        <v>1</v>
      </c>
      <c r="I40" s="340">
        <v>0</v>
      </c>
      <c r="J40" s="340">
        <v>0</v>
      </c>
      <c r="K40" s="340">
        <v>0</v>
      </c>
      <c r="L40" s="340">
        <v>0</v>
      </c>
      <c r="M40" s="340">
        <v>0.5</v>
      </c>
      <c r="N40" s="350">
        <v>65</v>
      </c>
      <c r="O40" s="342">
        <v>0</v>
      </c>
      <c r="P40" s="342">
        <v>0</v>
      </c>
      <c r="Q40" s="344">
        <v>20</v>
      </c>
      <c r="R40" s="344">
        <v>20</v>
      </c>
      <c r="S40" s="344">
        <v>0</v>
      </c>
      <c r="T40" s="344">
        <v>0</v>
      </c>
      <c r="U40" s="348">
        <v>5</v>
      </c>
      <c r="V40" s="348">
        <v>3.3</v>
      </c>
      <c r="W40" s="1"/>
      <c r="X40" s="1"/>
      <c r="Y40" s="1"/>
      <c r="Z40" s="1"/>
      <c r="AA40" s="1"/>
      <c r="AB40" s="1"/>
      <c r="AC40" s="1"/>
      <c r="AD40" s="1"/>
    </row>
    <row r="41" spans="1:30" hidden="1" x14ac:dyDescent="0.15">
      <c r="A41" s="493"/>
      <c r="B41" s="335" t="s">
        <v>24</v>
      </c>
      <c r="C41" s="336">
        <f t="shared" ref="C41:V41" si="12">(C39-C40)/11</f>
        <v>65</v>
      </c>
      <c r="D41" s="336">
        <f t="shared" si="12"/>
        <v>0.22999999999999998</v>
      </c>
      <c r="E41" s="339">
        <f t="shared" si="12"/>
        <v>32</v>
      </c>
      <c r="F41" s="339">
        <f t="shared" si="12"/>
        <v>0.21</v>
      </c>
      <c r="G41" s="340">
        <f t="shared" si="12"/>
        <v>0</v>
      </c>
      <c r="H41" s="340">
        <f t="shared" si="12"/>
        <v>3.2727272727272716E-2</v>
      </c>
      <c r="I41" s="340">
        <f t="shared" si="12"/>
        <v>0</v>
      </c>
      <c r="J41" s="340">
        <f t="shared" si="12"/>
        <v>0</v>
      </c>
      <c r="K41" s="340">
        <f t="shared" si="12"/>
        <v>0</v>
      </c>
      <c r="L41" s="340">
        <f t="shared" si="12"/>
        <v>0</v>
      </c>
      <c r="M41" s="340">
        <f t="shared" si="12"/>
        <v>0</v>
      </c>
      <c r="N41" s="342">
        <f t="shared" si="12"/>
        <v>4.5454545454545467</v>
      </c>
      <c r="O41" s="342">
        <f t="shared" si="12"/>
        <v>0</v>
      </c>
      <c r="P41" s="342">
        <f t="shared" si="12"/>
        <v>0</v>
      </c>
      <c r="Q41" s="344">
        <f t="shared" si="12"/>
        <v>6</v>
      </c>
      <c r="R41" s="344">
        <f t="shared" si="12"/>
        <v>6</v>
      </c>
      <c r="S41" s="344">
        <f t="shared" si="12"/>
        <v>0</v>
      </c>
      <c r="T41" s="344">
        <f t="shared" si="12"/>
        <v>0</v>
      </c>
      <c r="U41" s="348">
        <f t="shared" si="12"/>
        <v>0</v>
      </c>
      <c r="V41" s="348">
        <f t="shared" si="12"/>
        <v>0</v>
      </c>
    </row>
    <row r="42" spans="1:30" x14ac:dyDescent="0.15">
      <c r="A42" s="492" t="s">
        <v>722</v>
      </c>
      <c r="B42" s="335" t="s">
        <v>767</v>
      </c>
      <c r="C42" s="336">
        <v>1465</v>
      </c>
      <c r="D42" s="336">
        <f>3.55+11*0.35</f>
        <v>7.3999999999999995</v>
      </c>
      <c r="E42" s="339">
        <v>464</v>
      </c>
      <c r="F42" s="339">
        <f>1.33+11*0.16</f>
        <v>3.09</v>
      </c>
      <c r="G42" s="340">
        <v>80.000000000000014</v>
      </c>
      <c r="H42" s="340">
        <v>1.51</v>
      </c>
      <c r="I42" s="340">
        <v>0</v>
      </c>
      <c r="J42" s="340">
        <v>0</v>
      </c>
      <c r="K42" s="340">
        <v>0</v>
      </c>
      <c r="L42" s="340">
        <v>0</v>
      </c>
      <c r="M42" s="340">
        <v>0.5</v>
      </c>
      <c r="N42" s="342">
        <v>68</v>
      </c>
      <c r="O42" s="342">
        <v>0</v>
      </c>
      <c r="P42" s="342">
        <v>0</v>
      </c>
      <c r="Q42" s="344">
        <v>86</v>
      </c>
      <c r="R42" s="344">
        <v>86</v>
      </c>
      <c r="S42" s="346">
        <v>0</v>
      </c>
      <c r="T42" s="346">
        <v>0</v>
      </c>
      <c r="U42" s="348">
        <v>4.5</v>
      </c>
      <c r="V42" s="348">
        <v>3.3</v>
      </c>
    </row>
    <row r="43" spans="1:30" x14ac:dyDescent="0.15">
      <c r="A43" s="492"/>
      <c r="B43" s="335" t="s">
        <v>768</v>
      </c>
      <c r="C43" s="336">
        <v>695</v>
      </c>
      <c r="D43" s="339">
        <v>3.55</v>
      </c>
      <c r="E43" s="339">
        <v>200</v>
      </c>
      <c r="F43" s="339">
        <v>1.33</v>
      </c>
      <c r="G43" s="340">
        <v>52</v>
      </c>
      <c r="H43" s="340">
        <v>1</v>
      </c>
      <c r="I43" s="340">
        <v>0</v>
      </c>
      <c r="J43" s="340">
        <v>0</v>
      </c>
      <c r="K43" s="340">
        <v>0</v>
      </c>
      <c r="L43" s="340">
        <v>0</v>
      </c>
      <c r="M43" s="340">
        <v>0.5</v>
      </c>
      <c r="N43" s="342">
        <v>34</v>
      </c>
      <c r="O43" s="342">
        <v>0</v>
      </c>
      <c r="P43" s="342">
        <v>0</v>
      </c>
      <c r="Q43" s="344">
        <v>20</v>
      </c>
      <c r="R43" s="344">
        <v>20</v>
      </c>
      <c r="S43" s="344">
        <v>0</v>
      </c>
      <c r="T43" s="344">
        <v>0</v>
      </c>
      <c r="U43" s="348">
        <v>4.5</v>
      </c>
      <c r="V43" s="348">
        <v>3.3</v>
      </c>
    </row>
    <row r="44" spans="1:30" hidden="1" x14ac:dyDescent="0.15">
      <c r="A44" s="493"/>
      <c r="B44" s="335" t="s">
        <v>24</v>
      </c>
      <c r="C44" s="336">
        <f t="shared" ref="C44:V44" si="13">(C42-C43)/11</f>
        <v>70</v>
      </c>
      <c r="D44" s="336">
        <f t="shared" si="13"/>
        <v>0.35</v>
      </c>
      <c r="E44" s="339">
        <f t="shared" si="13"/>
        <v>24</v>
      </c>
      <c r="F44" s="339">
        <f t="shared" si="13"/>
        <v>0.15999999999999998</v>
      </c>
      <c r="G44" s="340">
        <f t="shared" si="13"/>
        <v>2.5454545454545467</v>
      </c>
      <c r="H44" s="340">
        <f t="shared" si="13"/>
        <v>4.6363636363636364E-2</v>
      </c>
      <c r="I44" s="340">
        <f t="shared" si="13"/>
        <v>0</v>
      </c>
      <c r="J44" s="340">
        <f t="shared" si="13"/>
        <v>0</v>
      </c>
      <c r="K44" s="340">
        <f t="shared" si="13"/>
        <v>0</v>
      </c>
      <c r="L44" s="340">
        <f t="shared" si="13"/>
        <v>0</v>
      </c>
      <c r="M44" s="340">
        <f t="shared" si="13"/>
        <v>0</v>
      </c>
      <c r="N44" s="342">
        <f t="shared" si="13"/>
        <v>3.0909090909090908</v>
      </c>
      <c r="O44" s="342">
        <f t="shared" si="13"/>
        <v>0</v>
      </c>
      <c r="P44" s="342">
        <f t="shared" si="13"/>
        <v>0</v>
      </c>
      <c r="Q44" s="344">
        <f t="shared" si="13"/>
        <v>6</v>
      </c>
      <c r="R44" s="344">
        <f t="shared" si="13"/>
        <v>6</v>
      </c>
      <c r="S44" s="344">
        <f t="shared" si="13"/>
        <v>0</v>
      </c>
      <c r="T44" s="344">
        <f t="shared" si="13"/>
        <v>0</v>
      </c>
      <c r="U44" s="348">
        <f t="shared" si="13"/>
        <v>0</v>
      </c>
      <c r="V44" s="348">
        <f t="shared" si="13"/>
        <v>0</v>
      </c>
    </row>
    <row r="45" spans="1:30" x14ac:dyDescent="0.15">
      <c r="A45" s="492" t="s">
        <v>766</v>
      </c>
      <c r="B45" s="335" t="s">
        <v>767</v>
      </c>
      <c r="C45" s="336">
        <v>1560</v>
      </c>
      <c r="D45" s="336">
        <f>4.3+0.51*11</f>
        <v>9.91</v>
      </c>
      <c r="E45" s="339">
        <v>465</v>
      </c>
      <c r="F45" s="339">
        <f>1.56+11*0.15</f>
        <v>3.21</v>
      </c>
      <c r="G45" s="340">
        <v>157</v>
      </c>
      <c r="H45" s="340">
        <v>1.44</v>
      </c>
      <c r="I45" s="340">
        <v>0</v>
      </c>
      <c r="J45" s="340">
        <v>0</v>
      </c>
      <c r="K45" s="340">
        <v>0</v>
      </c>
      <c r="L45" s="340">
        <v>0</v>
      </c>
      <c r="M45" s="340">
        <v>0.5</v>
      </c>
      <c r="N45" s="342">
        <v>0</v>
      </c>
      <c r="O45" s="342">
        <v>0</v>
      </c>
      <c r="P45" s="342">
        <v>0</v>
      </c>
      <c r="Q45" s="344">
        <v>85</v>
      </c>
      <c r="R45" s="344">
        <v>75</v>
      </c>
      <c r="S45" s="346">
        <v>0</v>
      </c>
      <c r="T45" s="346">
        <v>0</v>
      </c>
      <c r="U45" s="348">
        <v>1.8</v>
      </c>
      <c r="V45" s="348">
        <v>3.4</v>
      </c>
    </row>
    <row r="46" spans="1:30" x14ac:dyDescent="0.15">
      <c r="A46" s="492"/>
      <c r="B46" s="335" t="s">
        <v>768</v>
      </c>
      <c r="C46" s="336">
        <v>658</v>
      </c>
      <c r="D46" s="339">
        <v>4.3</v>
      </c>
      <c r="E46" s="339">
        <v>300</v>
      </c>
      <c r="F46" s="339">
        <v>1.56</v>
      </c>
      <c r="G46" s="340">
        <v>80</v>
      </c>
      <c r="H46" s="340">
        <v>1</v>
      </c>
      <c r="I46" s="340">
        <v>0</v>
      </c>
      <c r="J46" s="340">
        <v>0</v>
      </c>
      <c r="K46" s="340">
        <v>0</v>
      </c>
      <c r="L46" s="340">
        <v>0</v>
      </c>
      <c r="M46" s="340">
        <v>0.5</v>
      </c>
      <c r="N46" s="342">
        <v>0</v>
      </c>
      <c r="O46" s="342">
        <v>0</v>
      </c>
      <c r="P46" s="342">
        <v>0</v>
      </c>
      <c r="Q46" s="344">
        <v>30</v>
      </c>
      <c r="R46" s="344">
        <v>20</v>
      </c>
      <c r="S46" s="344">
        <v>0</v>
      </c>
      <c r="T46" s="344">
        <v>0</v>
      </c>
      <c r="U46" s="348">
        <v>1.8</v>
      </c>
      <c r="V46" s="348">
        <v>3.4</v>
      </c>
    </row>
    <row r="47" spans="1:30" hidden="1" x14ac:dyDescent="0.15">
      <c r="A47" s="493"/>
      <c r="B47" s="335" t="s">
        <v>24</v>
      </c>
      <c r="C47" s="336">
        <f t="shared" ref="C47:V47" si="14">(C45-C46)/11</f>
        <v>82</v>
      </c>
      <c r="D47" s="336">
        <f t="shared" si="14"/>
        <v>0.51</v>
      </c>
      <c r="E47" s="339">
        <f t="shared" si="14"/>
        <v>15</v>
      </c>
      <c r="F47" s="339">
        <f t="shared" si="14"/>
        <v>0.15</v>
      </c>
      <c r="G47" s="340">
        <f t="shared" si="14"/>
        <v>7</v>
      </c>
      <c r="H47" s="340">
        <f t="shared" si="14"/>
        <v>3.9999999999999994E-2</v>
      </c>
      <c r="I47" s="340">
        <f t="shared" si="14"/>
        <v>0</v>
      </c>
      <c r="J47" s="340">
        <f t="shared" si="14"/>
        <v>0</v>
      </c>
      <c r="K47" s="340">
        <f t="shared" si="14"/>
        <v>0</v>
      </c>
      <c r="L47" s="340">
        <f t="shared" si="14"/>
        <v>0</v>
      </c>
      <c r="M47" s="340">
        <f t="shared" si="14"/>
        <v>0</v>
      </c>
      <c r="N47" s="342">
        <f t="shared" si="14"/>
        <v>0</v>
      </c>
      <c r="O47" s="342">
        <f t="shared" si="14"/>
        <v>0</v>
      </c>
      <c r="P47" s="342">
        <f t="shared" si="14"/>
        <v>0</v>
      </c>
      <c r="Q47" s="344">
        <f t="shared" si="14"/>
        <v>5</v>
      </c>
      <c r="R47" s="344">
        <f t="shared" si="14"/>
        <v>5</v>
      </c>
      <c r="S47" s="344">
        <f t="shared" si="14"/>
        <v>0</v>
      </c>
      <c r="T47" s="344">
        <f t="shared" si="14"/>
        <v>0</v>
      </c>
      <c r="U47" s="348">
        <f t="shared" si="14"/>
        <v>0</v>
      </c>
      <c r="V47" s="348">
        <f t="shared" si="14"/>
        <v>0</v>
      </c>
    </row>
    <row r="48" spans="1:30" x14ac:dyDescent="0.15">
      <c r="A48" s="492" t="s">
        <v>770</v>
      </c>
      <c r="B48" s="335" t="s">
        <v>767</v>
      </c>
      <c r="C48" s="336">
        <v>1789</v>
      </c>
      <c r="D48" s="336">
        <v>0</v>
      </c>
      <c r="E48" s="339">
        <v>0</v>
      </c>
      <c r="F48" s="339">
        <v>0</v>
      </c>
      <c r="G48" s="340">
        <v>156</v>
      </c>
      <c r="H48" s="340">
        <v>1.1299999999999999</v>
      </c>
      <c r="I48" s="340">
        <v>0</v>
      </c>
      <c r="J48" s="340">
        <v>0</v>
      </c>
      <c r="K48" s="340">
        <v>0</v>
      </c>
      <c r="L48" s="340">
        <v>0</v>
      </c>
      <c r="M48" s="340">
        <v>0.5</v>
      </c>
      <c r="N48" s="342">
        <v>0</v>
      </c>
      <c r="O48" s="342">
        <v>0</v>
      </c>
      <c r="P48" s="342">
        <v>0</v>
      </c>
      <c r="Q48" s="344">
        <v>86</v>
      </c>
      <c r="R48" s="344">
        <v>86</v>
      </c>
      <c r="S48" s="346">
        <v>0</v>
      </c>
      <c r="T48" s="346">
        <v>0</v>
      </c>
      <c r="U48" s="348">
        <v>1.8</v>
      </c>
      <c r="V48" s="348">
        <v>3.3</v>
      </c>
    </row>
    <row r="49" spans="1:22" x14ac:dyDescent="0.15">
      <c r="A49" s="492"/>
      <c r="B49" s="335" t="s">
        <v>768</v>
      </c>
      <c r="C49" s="336">
        <v>799</v>
      </c>
      <c r="D49" s="339">
        <v>0</v>
      </c>
      <c r="E49" s="339">
        <v>0</v>
      </c>
      <c r="F49" s="339">
        <v>0</v>
      </c>
      <c r="G49" s="340">
        <v>88</v>
      </c>
      <c r="H49" s="340">
        <v>1</v>
      </c>
      <c r="I49" s="340">
        <v>0</v>
      </c>
      <c r="J49" s="340">
        <v>0</v>
      </c>
      <c r="K49" s="340">
        <v>0</v>
      </c>
      <c r="L49" s="340">
        <v>0</v>
      </c>
      <c r="M49" s="340">
        <v>0.5</v>
      </c>
      <c r="N49" s="342">
        <v>0</v>
      </c>
      <c r="O49" s="342">
        <v>0</v>
      </c>
      <c r="P49" s="342">
        <v>0</v>
      </c>
      <c r="Q49" s="344">
        <v>20</v>
      </c>
      <c r="R49" s="344">
        <v>20</v>
      </c>
      <c r="S49" s="344">
        <v>0</v>
      </c>
      <c r="T49" s="344">
        <v>0</v>
      </c>
      <c r="U49" s="348">
        <v>1.8</v>
      </c>
      <c r="V49" s="348">
        <v>3.3</v>
      </c>
    </row>
    <row r="50" spans="1:22" hidden="1" x14ac:dyDescent="0.15">
      <c r="A50" s="493"/>
      <c r="B50" s="335" t="s">
        <v>24</v>
      </c>
      <c r="C50" s="336">
        <f t="shared" ref="C50:V50" si="15">(C48-C49)/11</f>
        <v>90</v>
      </c>
      <c r="D50" s="336">
        <f t="shared" si="15"/>
        <v>0</v>
      </c>
      <c r="E50" s="339">
        <f t="shared" si="15"/>
        <v>0</v>
      </c>
      <c r="F50" s="339">
        <f t="shared" si="15"/>
        <v>0</v>
      </c>
      <c r="G50" s="340">
        <f t="shared" si="15"/>
        <v>6.1818181818181817</v>
      </c>
      <c r="H50" s="340">
        <f t="shared" si="15"/>
        <v>1.1818181818181809E-2</v>
      </c>
      <c r="I50" s="340">
        <f t="shared" si="15"/>
        <v>0</v>
      </c>
      <c r="J50" s="340">
        <f t="shared" si="15"/>
        <v>0</v>
      </c>
      <c r="K50" s="340">
        <f t="shared" si="15"/>
        <v>0</v>
      </c>
      <c r="L50" s="340">
        <f t="shared" si="15"/>
        <v>0</v>
      </c>
      <c r="M50" s="340">
        <f t="shared" si="15"/>
        <v>0</v>
      </c>
      <c r="N50" s="342">
        <f t="shared" si="15"/>
        <v>0</v>
      </c>
      <c r="O50" s="342">
        <f t="shared" si="15"/>
        <v>0</v>
      </c>
      <c r="P50" s="342">
        <f t="shared" si="15"/>
        <v>0</v>
      </c>
      <c r="Q50" s="344">
        <f t="shared" si="15"/>
        <v>6</v>
      </c>
      <c r="R50" s="344">
        <f t="shared" si="15"/>
        <v>6</v>
      </c>
      <c r="S50" s="344">
        <f t="shared" si="15"/>
        <v>0</v>
      </c>
      <c r="T50" s="344">
        <f t="shared" si="15"/>
        <v>0</v>
      </c>
      <c r="U50" s="348">
        <f t="shared" si="15"/>
        <v>0</v>
      </c>
      <c r="V50" s="348">
        <f t="shared" si="15"/>
        <v>0</v>
      </c>
    </row>
    <row r="51" spans="1:22" x14ac:dyDescent="0.15">
      <c r="A51" s="492" t="s">
        <v>795</v>
      </c>
      <c r="B51" s="335" t="s">
        <v>767</v>
      </c>
      <c r="C51" s="336">
        <v>1563</v>
      </c>
      <c r="D51" s="336"/>
      <c r="E51" s="339">
        <v>732</v>
      </c>
      <c r="F51" s="339"/>
      <c r="G51" s="340">
        <v>128</v>
      </c>
      <c r="H51" s="340">
        <v>1.36</v>
      </c>
      <c r="I51" s="340">
        <v>0</v>
      </c>
      <c r="J51" s="340">
        <v>0</v>
      </c>
      <c r="K51" s="340">
        <v>0</v>
      </c>
      <c r="L51" s="340">
        <v>0</v>
      </c>
      <c r="M51" s="340">
        <v>0.5</v>
      </c>
      <c r="N51" s="342">
        <v>0</v>
      </c>
      <c r="O51" s="342">
        <v>0</v>
      </c>
      <c r="P51" s="342">
        <v>0</v>
      </c>
      <c r="Q51" s="344">
        <v>86</v>
      </c>
      <c r="R51" s="344">
        <v>86</v>
      </c>
      <c r="S51" s="346">
        <v>0</v>
      </c>
      <c r="T51" s="346">
        <v>0</v>
      </c>
      <c r="U51" s="348">
        <v>5.5</v>
      </c>
      <c r="V51" s="348">
        <v>3.1</v>
      </c>
    </row>
    <row r="52" spans="1:22" x14ac:dyDescent="0.15">
      <c r="A52" s="492"/>
      <c r="B52" s="335" t="s">
        <v>768</v>
      </c>
      <c r="C52" s="336">
        <v>650</v>
      </c>
      <c r="D52" s="339"/>
      <c r="E52" s="339">
        <v>380</v>
      </c>
      <c r="F52" s="339"/>
      <c r="G52" s="340">
        <v>63</v>
      </c>
      <c r="H52" s="340">
        <v>1</v>
      </c>
      <c r="I52" s="340">
        <v>0</v>
      </c>
      <c r="J52" s="340">
        <v>0</v>
      </c>
      <c r="K52" s="340">
        <v>0</v>
      </c>
      <c r="L52" s="340">
        <v>0</v>
      </c>
      <c r="M52" s="340">
        <v>0.5</v>
      </c>
      <c r="N52" s="342">
        <v>0</v>
      </c>
      <c r="O52" s="342">
        <v>0</v>
      </c>
      <c r="P52" s="342">
        <v>0</v>
      </c>
      <c r="Q52" s="344">
        <v>20</v>
      </c>
      <c r="R52" s="344">
        <v>20</v>
      </c>
      <c r="S52" s="344">
        <v>0</v>
      </c>
      <c r="T52" s="344">
        <v>0</v>
      </c>
      <c r="U52" s="348">
        <v>5.5</v>
      </c>
      <c r="V52" s="348">
        <v>3.1</v>
      </c>
    </row>
    <row r="53" spans="1:22" hidden="1" x14ac:dyDescent="0.15">
      <c r="A53" s="493"/>
      <c r="B53" s="335" t="s">
        <v>24</v>
      </c>
      <c r="C53" s="336">
        <f t="shared" ref="C53:V53" si="16">(C51-C52)/11</f>
        <v>83</v>
      </c>
      <c r="D53" s="336">
        <f t="shared" si="16"/>
        <v>0</v>
      </c>
      <c r="E53" s="339">
        <f t="shared" si="16"/>
        <v>32</v>
      </c>
      <c r="F53" s="339">
        <f t="shared" si="16"/>
        <v>0</v>
      </c>
      <c r="G53" s="340">
        <f t="shared" si="16"/>
        <v>5.9090909090909092</v>
      </c>
      <c r="H53" s="340">
        <f t="shared" si="16"/>
        <v>3.2727272727272737E-2</v>
      </c>
      <c r="I53" s="340">
        <f t="shared" si="16"/>
        <v>0</v>
      </c>
      <c r="J53" s="340">
        <f t="shared" si="16"/>
        <v>0</v>
      </c>
      <c r="K53" s="340">
        <f t="shared" si="16"/>
        <v>0</v>
      </c>
      <c r="L53" s="340">
        <f t="shared" si="16"/>
        <v>0</v>
      </c>
      <c r="M53" s="340">
        <f t="shared" si="16"/>
        <v>0</v>
      </c>
      <c r="N53" s="342">
        <f t="shared" si="16"/>
        <v>0</v>
      </c>
      <c r="O53" s="342">
        <f t="shared" si="16"/>
        <v>0</v>
      </c>
      <c r="P53" s="342">
        <f t="shared" si="16"/>
        <v>0</v>
      </c>
      <c r="Q53" s="344">
        <f t="shared" si="16"/>
        <v>6</v>
      </c>
      <c r="R53" s="344">
        <f t="shared" si="16"/>
        <v>6</v>
      </c>
      <c r="S53" s="344">
        <f t="shared" si="16"/>
        <v>0</v>
      </c>
      <c r="T53" s="344">
        <f t="shared" si="16"/>
        <v>0</v>
      </c>
      <c r="U53" s="348">
        <f t="shared" si="16"/>
        <v>0</v>
      </c>
      <c r="V53" s="348">
        <f t="shared" si="16"/>
        <v>0</v>
      </c>
    </row>
    <row r="54" spans="1:22" x14ac:dyDescent="0.15">
      <c r="A54" s="492" t="s">
        <v>801</v>
      </c>
      <c r="B54" s="335" t="s">
        <v>767</v>
      </c>
      <c r="C54" s="336">
        <v>1904</v>
      </c>
      <c r="D54" s="336"/>
      <c r="E54" s="339">
        <v>440</v>
      </c>
      <c r="F54" s="339"/>
      <c r="G54" s="340">
        <v>154</v>
      </c>
      <c r="H54" s="340">
        <v>1.1299999999999999</v>
      </c>
      <c r="I54" s="340">
        <v>0</v>
      </c>
      <c r="J54" s="340">
        <v>0</v>
      </c>
      <c r="K54" s="340">
        <v>0</v>
      </c>
      <c r="L54" s="340">
        <v>0</v>
      </c>
      <c r="M54" s="340">
        <v>0.5</v>
      </c>
      <c r="N54" s="342">
        <v>0</v>
      </c>
      <c r="O54" s="342">
        <v>0</v>
      </c>
      <c r="P54" s="342">
        <v>0</v>
      </c>
      <c r="Q54" s="344">
        <v>86</v>
      </c>
      <c r="R54" s="344">
        <v>86</v>
      </c>
      <c r="S54" s="346">
        <v>0</v>
      </c>
      <c r="T54" s="346">
        <v>0</v>
      </c>
      <c r="U54" s="348">
        <v>1.9</v>
      </c>
      <c r="V54" s="348">
        <v>2.8</v>
      </c>
    </row>
    <row r="55" spans="1:22" x14ac:dyDescent="0.15">
      <c r="A55" s="492"/>
      <c r="B55" s="335" t="s">
        <v>768</v>
      </c>
      <c r="C55" s="336">
        <v>881</v>
      </c>
      <c r="D55" s="339"/>
      <c r="E55" s="339">
        <v>220</v>
      </c>
      <c r="F55" s="339"/>
      <c r="G55" s="340">
        <v>95</v>
      </c>
      <c r="H55" s="340">
        <v>1</v>
      </c>
      <c r="I55" s="340">
        <v>0</v>
      </c>
      <c r="J55" s="340">
        <v>0</v>
      </c>
      <c r="K55" s="340">
        <v>0</v>
      </c>
      <c r="L55" s="340">
        <v>0</v>
      </c>
      <c r="M55" s="340">
        <v>0.5</v>
      </c>
      <c r="N55" s="342">
        <v>0</v>
      </c>
      <c r="O55" s="342">
        <v>0</v>
      </c>
      <c r="P55" s="342">
        <v>0</v>
      </c>
      <c r="Q55" s="344">
        <v>20</v>
      </c>
      <c r="R55" s="344">
        <v>20</v>
      </c>
      <c r="S55" s="344">
        <v>0</v>
      </c>
      <c r="T55" s="344">
        <v>0</v>
      </c>
      <c r="U55" s="348">
        <v>1.9</v>
      </c>
      <c r="V55" s="348">
        <v>2.8</v>
      </c>
    </row>
    <row r="56" spans="1:22" hidden="1" x14ac:dyDescent="0.15">
      <c r="A56" s="493"/>
      <c r="B56" s="335" t="s">
        <v>24</v>
      </c>
      <c r="C56" s="336">
        <f t="shared" ref="C56:V56" si="17">(C54-C55)/11</f>
        <v>93</v>
      </c>
      <c r="D56" s="336">
        <f t="shared" si="17"/>
        <v>0</v>
      </c>
      <c r="E56" s="339">
        <f t="shared" si="17"/>
        <v>20</v>
      </c>
      <c r="F56" s="339">
        <f t="shared" si="17"/>
        <v>0</v>
      </c>
      <c r="G56" s="340">
        <f t="shared" si="17"/>
        <v>5.3636363636363633</v>
      </c>
      <c r="H56" s="340">
        <f t="shared" si="17"/>
        <v>1.1818181818181809E-2</v>
      </c>
      <c r="I56" s="340">
        <f t="shared" si="17"/>
        <v>0</v>
      </c>
      <c r="J56" s="340">
        <f t="shared" si="17"/>
        <v>0</v>
      </c>
      <c r="K56" s="340">
        <f t="shared" si="17"/>
        <v>0</v>
      </c>
      <c r="L56" s="340">
        <f t="shared" si="17"/>
        <v>0</v>
      </c>
      <c r="M56" s="340">
        <f t="shared" si="17"/>
        <v>0</v>
      </c>
      <c r="N56" s="342">
        <f t="shared" si="17"/>
        <v>0</v>
      </c>
      <c r="O56" s="342">
        <f t="shared" si="17"/>
        <v>0</v>
      </c>
      <c r="P56" s="342">
        <f t="shared" si="17"/>
        <v>0</v>
      </c>
      <c r="Q56" s="344">
        <f t="shared" si="17"/>
        <v>6</v>
      </c>
      <c r="R56" s="344">
        <f t="shared" si="17"/>
        <v>6</v>
      </c>
      <c r="S56" s="344">
        <f t="shared" si="17"/>
        <v>0</v>
      </c>
      <c r="T56" s="344">
        <f t="shared" si="17"/>
        <v>0</v>
      </c>
      <c r="U56" s="348">
        <f t="shared" si="17"/>
        <v>0</v>
      </c>
      <c r="V56" s="348">
        <f t="shared" si="17"/>
        <v>0</v>
      </c>
    </row>
  </sheetData>
  <mergeCells count="18">
    <mergeCell ref="A3:A5"/>
    <mergeCell ref="A6:A8"/>
    <mergeCell ref="A9:A11"/>
    <mergeCell ref="A12:A14"/>
    <mergeCell ref="A15:A17"/>
    <mergeCell ref="A18:A20"/>
    <mergeCell ref="A54:A56"/>
    <mergeCell ref="A21:A23"/>
    <mergeCell ref="A24:A26"/>
    <mergeCell ref="A27:A29"/>
    <mergeCell ref="A30:A32"/>
    <mergeCell ref="A33:A35"/>
    <mergeCell ref="A36:A38"/>
    <mergeCell ref="A39:A41"/>
    <mergeCell ref="A42:A44"/>
    <mergeCell ref="A45:A47"/>
    <mergeCell ref="A48:A50"/>
    <mergeCell ref="A51:A53"/>
  </mergeCell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showRuler="0" topLeftCell="A225" workbookViewId="0">
      <selection activeCell="I247" sqref="I247"/>
    </sheetView>
  </sheetViews>
  <sheetFormatPr baseColWidth="10" defaultRowHeight="13" x14ac:dyDescent="0.15"/>
  <cols>
    <col min="1" max="2" width="10.83203125" style="192"/>
    <col min="3" max="3" width="23.6640625" bestFit="1" customWidth="1"/>
    <col min="4" max="4" width="5.83203125" bestFit="1" customWidth="1"/>
    <col min="5" max="6" width="5" bestFit="1" customWidth="1"/>
    <col min="7" max="7" width="5.83203125" bestFit="1" customWidth="1"/>
    <col min="8" max="8" width="5" bestFit="1" customWidth="1"/>
    <col min="9" max="9" width="39.83203125" hidden="1" customWidth="1"/>
    <col min="10" max="10" width="5.83203125" bestFit="1" customWidth="1"/>
    <col min="11" max="12" width="5" bestFit="1" customWidth="1"/>
    <col min="13" max="13" width="5.83203125" customWidth="1"/>
    <col min="14" max="15" width="5" bestFit="1" customWidth="1"/>
    <col min="16" max="16" width="5.83203125" bestFit="1" customWidth="1"/>
    <col min="17" max="18" width="5" bestFit="1" customWidth="1"/>
    <col min="19" max="19" width="5.83203125" bestFit="1" customWidth="1"/>
    <col min="20" max="21" width="5" bestFit="1" customWidth="1"/>
    <col min="22" max="22" width="5.83203125" bestFit="1" customWidth="1"/>
    <col min="23" max="24" width="5" bestFit="1" customWidth="1"/>
    <col min="25" max="25" width="5.83203125" bestFit="1" customWidth="1"/>
    <col min="26" max="27" width="5" bestFit="1" customWidth="1"/>
    <col min="28" max="28" width="5.83203125" bestFit="1" customWidth="1"/>
    <col min="29" max="30" width="5" bestFit="1" customWidth="1"/>
    <col min="31" max="31" width="5.83203125" bestFit="1" customWidth="1"/>
    <col min="32" max="33" width="5" bestFit="1" customWidth="1"/>
  </cols>
  <sheetData>
    <row r="1" spans="1:9" s="192" customFormat="1" ht="14" thickBot="1" x14ac:dyDescent="0.2"/>
    <row r="2" spans="1:9" s="192" customFormat="1" ht="14" thickBot="1" x14ac:dyDescent="0.2">
      <c r="C2" s="351" t="s">
        <v>3</v>
      </c>
    </row>
    <row r="3" spans="1:9" s="192" customFormat="1" x14ac:dyDescent="0.15"/>
    <row r="4" spans="1:9" x14ac:dyDescent="0.15">
      <c r="A4" s="92"/>
      <c r="B4" s="354" t="s">
        <v>659</v>
      </c>
      <c r="C4" s="335" t="s">
        <v>819</v>
      </c>
      <c r="D4" s="335" t="s">
        <v>767</v>
      </c>
      <c r="E4" s="335" t="s">
        <v>768</v>
      </c>
      <c r="F4" s="335" t="s">
        <v>24</v>
      </c>
    </row>
    <row r="5" spans="1:9" x14ac:dyDescent="0.15">
      <c r="A5" s="92" t="b">
        <f>C$2=C5</f>
        <v>1</v>
      </c>
      <c r="B5" s="494" t="s">
        <v>0</v>
      </c>
      <c r="C5" s="336" t="s">
        <v>3</v>
      </c>
      <c r="D5" s="337">
        <v>1509</v>
      </c>
      <c r="E5" s="337">
        <v>772</v>
      </c>
      <c r="F5" s="337">
        <f t="shared" ref="F5:F36" si="0">(D5-E5)/11</f>
        <v>67</v>
      </c>
      <c r="I5" s="336" t="s">
        <v>3</v>
      </c>
    </row>
    <row r="6" spans="1:9" x14ac:dyDescent="0.15">
      <c r="A6" s="92" t="b">
        <f t="shared" ref="A6:A69" si="1">C$2=C6</f>
        <v>0</v>
      </c>
      <c r="B6" s="494"/>
      <c r="C6" s="336" t="s">
        <v>4</v>
      </c>
      <c r="D6" s="337">
        <v>7.91</v>
      </c>
      <c r="E6" s="337">
        <v>4.0599999999999996</v>
      </c>
      <c r="F6" s="337">
        <f t="shared" si="0"/>
        <v>0.35000000000000003</v>
      </c>
      <c r="I6" s="336" t="s">
        <v>4</v>
      </c>
    </row>
    <row r="7" spans="1:9" x14ac:dyDescent="0.15">
      <c r="A7" s="92" t="b">
        <f t="shared" si="1"/>
        <v>0</v>
      </c>
      <c r="B7" s="494"/>
      <c r="C7" s="339" t="s">
        <v>5</v>
      </c>
      <c r="D7" s="338">
        <v>464</v>
      </c>
      <c r="E7" s="338">
        <v>200</v>
      </c>
      <c r="F7" s="338">
        <f t="shared" si="0"/>
        <v>24</v>
      </c>
      <c r="I7" s="339" t="s">
        <v>5</v>
      </c>
    </row>
    <row r="8" spans="1:9" x14ac:dyDescent="0.15">
      <c r="A8" s="92" t="b">
        <f t="shared" si="1"/>
        <v>0</v>
      </c>
      <c r="B8" s="494"/>
      <c r="C8" s="339" t="s">
        <v>6</v>
      </c>
      <c r="D8" s="338">
        <v>3.09</v>
      </c>
      <c r="E8" s="338">
        <v>1.33</v>
      </c>
      <c r="F8" s="338">
        <f t="shared" si="0"/>
        <v>0.15999999999999998</v>
      </c>
      <c r="I8" s="339" t="s">
        <v>6</v>
      </c>
    </row>
    <row r="9" spans="1:9" x14ac:dyDescent="0.15">
      <c r="A9" s="92" t="b">
        <f t="shared" si="1"/>
        <v>0</v>
      </c>
      <c r="B9" s="494"/>
      <c r="C9" s="340" t="s">
        <v>7</v>
      </c>
      <c r="D9" s="341">
        <v>141</v>
      </c>
      <c r="E9" s="341">
        <v>74</v>
      </c>
      <c r="F9" s="341">
        <f t="shared" si="0"/>
        <v>6.0909090909090908</v>
      </c>
      <c r="I9" s="340" t="s">
        <v>7</v>
      </c>
    </row>
    <row r="10" spans="1:9" x14ac:dyDescent="0.15">
      <c r="A10" s="92" t="b">
        <f t="shared" si="1"/>
        <v>0</v>
      </c>
      <c r="B10" s="494"/>
      <c r="C10" s="340" t="s">
        <v>8</v>
      </c>
      <c r="D10" s="341">
        <v>1.36</v>
      </c>
      <c r="E10" s="341">
        <v>1</v>
      </c>
      <c r="F10" s="341">
        <f t="shared" si="0"/>
        <v>3.2727272727272737E-2</v>
      </c>
      <c r="I10" s="340" t="s">
        <v>8</v>
      </c>
    </row>
    <row r="11" spans="1:9" x14ac:dyDescent="0.15">
      <c r="A11" s="92" t="b">
        <f t="shared" si="1"/>
        <v>0</v>
      </c>
      <c r="B11" s="494"/>
      <c r="C11" s="340" t="s">
        <v>9</v>
      </c>
      <c r="D11" s="341">
        <v>0</v>
      </c>
      <c r="E11" s="341">
        <v>0</v>
      </c>
      <c r="F11" s="341">
        <f t="shared" si="0"/>
        <v>0</v>
      </c>
      <c r="I11" s="340" t="s">
        <v>9</v>
      </c>
    </row>
    <row r="12" spans="1:9" x14ac:dyDescent="0.15">
      <c r="A12" s="92" t="b">
        <f t="shared" si="1"/>
        <v>0</v>
      </c>
      <c r="B12" s="494"/>
      <c r="C12" s="340" t="s">
        <v>10</v>
      </c>
      <c r="D12" s="341">
        <v>0</v>
      </c>
      <c r="E12" s="341">
        <v>0</v>
      </c>
      <c r="F12" s="341">
        <f t="shared" si="0"/>
        <v>0</v>
      </c>
      <c r="I12" s="340" t="s">
        <v>10</v>
      </c>
    </row>
    <row r="13" spans="1:9" x14ac:dyDescent="0.15">
      <c r="A13" s="92" t="b">
        <f t="shared" si="1"/>
        <v>0</v>
      </c>
      <c r="B13" s="494"/>
      <c r="C13" s="340" t="s">
        <v>11</v>
      </c>
      <c r="D13" s="341">
        <v>0</v>
      </c>
      <c r="E13" s="341">
        <v>0</v>
      </c>
      <c r="F13" s="341">
        <f t="shared" si="0"/>
        <v>0</v>
      </c>
      <c r="I13" s="340" t="s">
        <v>11</v>
      </c>
    </row>
    <row r="14" spans="1:9" x14ac:dyDescent="0.15">
      <c r="A14" s="92" t="b">
        <f t="shared" si="1"/>
        <v>0</v>
      </c>
      <c r="B14" s="494"/>
      <c r="C14" s="340" t="s">
        <v>12</v>
      </c>
      <c r="D14" s="341">
        <v>0</v>
      </c>
      <c r="E14" s="341">
        <v>0</v>
      </c>
      <c r="F14" s="341">
        <f t="shared" si="0"/>
        <v>0</v>
      </c>
      <c r="I14" s="340" t="s">
        <v>12</v>
      </c>
    </row>
    <row r="15" spans="1:9" x14ac:dyDescent="0.15">
      <c r="A15" s="92" t="b">
        <f t="shared" si="1"/>
        <v>0</v>
      </c>
      <c r="B15" s="494"/>
      <c r="C15" s="340" t="s">
        <v>13</v>
      </c>
      <c r="D15" s="341">
        <v>0.5</v>
      </c>
      <c r="E15" s="341">
        <v>0.5</v>
      </c>
      <c r="F15" s="341">
        <f t="shared" si="0"/>
        <v>0</v>
      </c>
      <c r="I15" s="340" t="s">
        <v>13</v>
      </c>
    </row>
    <row r="16" spans="1:9" x14ac:dyDescent="0.15">
      <c r="A16" s="92" t="b">
        <f t="shared" si="1"/>
        <v>0</v>
      </c>
      <c r="B16" s="494"/>
      <c r="C16" s="342" t="s">
        <v>14</v>
      </c>
      <c r="D16" s="343">
        <v>0</v>
      </c>
      <c r="E16" s="343">
        <v>0</v>
      </c>
      <c r="F16" s="343">
        <f t="shared" si="0"/>
        <v>0</v>
      </c>
      <c r="I16" s="342" t="s">
        <v>14</v>
      </c>
    </row>
    <row r="17" spans="1:9" x14ac:dyDescent="0.15">
      <c r="A17" s="92" t="b">
        <f t="shared" si="1"/>
        <v>0</v>
      </c>
      <c r="B17" s="494"/>
      <c r="C17" s="342" t="s">
        <v>15</v>
      </c>
      <c r="D17" s="343">
        <v>0</v>
      </c>
      <c r="E17" s="343">
        <v>0</v>
      </c>
      <c r="F17" s="343">
        <f t="shared" si="0"/>
        <v>0</v>
      </c>
      <c r="I17" s="342" t="s">
        <v>15</v>
      </c>
    </row>
    <row r="18" spans="1:9" x14ac:dyDescent="0.15">
      <c r="A18" s="92" t="b">
        <f t="shared" si="1"/>
        <v>0</v>
      </c>
      <c r="B18" s="494"/>
      <c r="C18" s="342" t="s">
        <v>670</v>
      </c>
      <c r="D18" s="343">
        <v>0</v>
      </c>
      <c r="E18" s="343">
        <v>0</v>
      </c>
      <c r="F18" s="343">
        <f t="shared" si="0"/>
        <v>0</v>
      </c>
      <c r="I18" s="342" t="s">
        <v>670</v>
      </c>
    </row>
    <row r="19" spans="1:9" x14ac:dyDescent="0.15">
      <c r="A19" s="92" t="b">
        <f t="shared" si="1"/>
        <v>0</v>
      </c>
      <c r="B19" s="494"/>
      <c r="C19" s="344" t="s">
        <v>17</v>
      </c>
      <c r="D19" s="345">
        <v>80</v>
      </c>
      <c r="E19" s="345">
        <v>25</v>
      </c>
      <c r="F19" s="345">
        <f t="shared" si="0"/>
        <v>5</v>
      </c>
      <c r="I19" s="344" t="s">
        <v>17</v>
      </c>
    </row>
    <row r="20" spans="1:9" x14ac:dyDescent="0.15">
      <c r="A20" s="92" t="b">
        <f t="shared" si="1"/>
        <v>0</v>
      </c>
      <c r="B20" s="494"/>
      <c r="C20" s="344" t="s">
        <v>18</v>
      </c>
      <c r="D20" s="345">
        <v>113</v>
      </c>
      <c r="E20" s="345">
        <v>25</v>
      </c>
      <c r="F20" s="345">
        <f t="shared" si="0"/>
        <v>8</v>
      </c>
      <c r="I20" s="344" t="s">
        <v>18</v>
      </c>
    </row>
    <row r="21" spans="1:9" x14ac:dyDescent="0.15">
      <c r="A21" s="92" t="b">
        <f t="shared" si="1"/>
        <v>0</v>
      </c>
      <c r="B21" s="494"/>
      <c r="C21" s="346" t="s">
        <v>19</v>
      </c>
      <c r="D21" s="347">
        <v>0</v>
      </c>
      <c r="E21" s="347">
        <v>0</v>
      </c>
      <c r="F21" s="345">
        <f t="shared" si="0"/>
        <v>0</v>
      </c>
      <c r="I21" s="346" t="s">
        <v>19</v>
      </c>
    </row>
    <row r="22" spans="1:9" x14ac:dyDescent="0.15">
      <c r="A22" s="92" t="b">
        <f t="shared" si="1"/>
        <v>0</v>
      </c>
      <c r="B22" s="494"/>
      <c r="C22" s="346" t="s">
        <v>20</v>
      </c>
      <c r="D22" s="347">
        <v>0</v>
      </c>
      <c r="E22" s="347">
        <v>0</v>
      </c>
      <c r="F22" s="345">
        <f t="shared" si="0"/>
        <v>0</v>
      </c>
      <c r="I22" s="346" t="s">
        <v>20</v>
      </c>
    </row>
    <row r="23" spans="1:9" x14ac:dyDescent="0.15">
      <c r="A23" s="92" t="b">
        <f t="shared" si="1"/>
        <v>0</v>
      </c>
      <c r="B23" s="494"/>
      <c r="C23" s="348" t="s">
        <v>21</v>
      </c>
      <c r="D23" s="349">
        <v>1.5</v>
      </c>
      <c r="E23" s="349">
        <v>1.5</v>
      </c>
      <c r="F23" s="349">
        <f t="shared" si="0"/>
        <v>0</v>
      </c>
      <c r="I23" s="348" t="s">
        <v>21</v>
      </c>
    </row>
    <row r="24" spans="1:9" x14ac:dyDescent="0.15">
      <c r="A24" s="92" t="b">
        <f t="shared" si="1"/>
        <v>0</v>
      </c>
      <c r="B24" s="494"/>
      <c r="C24" s="348" t="s">
        <v>22</v>
      </c>
      <c r="D24" s="349">
        <v>3.4</v>
      </c>
      <c r="E24" s="349">
        <v>3.4</v>
      </c>
      <c r="F24" s="349">
        <f t="shared" si="0"/>
        <v>0</v>
      </c>
      <c r="I24" s="348" t="s">
        <v>22</v>
      </c>
    </row>
    <row r="25" spans="1:9" x14ac:dyDescent="0.15">
      <c r="A25" s="92" t="b">
        <f t="shared" si="1"/>
        <v>1</v>
      </c>
      <c r="B25" s="494" t="s">
        <v>46</v>
      </c>
      <c r="C25" s="336" t="s">
        <v>3</v>
      </c>
      <c r="D25" s="337">
        <v>1654</v>
      </c>
      <c r="E25" s="337">
        <v>719</v>
      </c>
      <c r="F25" s="337">
        <f t="shared" si="0"/>
        <v>85</v>
      </c>
    </row>
    <row r="26" spans="1:9" x14ac:dyDescent="0.15">
      <c r="A26" s="92" t="b">
        <f t="shared" si="1"/>
        <v>0</v>
      </c>
      <c r="B26" s="494"/>
      <c r="C26" s="336" t="s">
        <v>4</v>
      </c>
      <c r="D26" s="337">
        <v>5.04</v>
      </c>
      <c r="E26" s="337">
        <v>2.1800000000000002</v>
      </c>
      <c r="F26" s="337">
        <f t="shared" si="0"/>
        <v>0.26</v>
      </c>
    </row>
    <row r="27" spans="1:9" x14ac:dyDescent="0.15">
      <c r="A27" s="92" t="b">
        <f t="shared" si="1"/>
        <v>0</v>
      </c>
      <c r="B27" s="494"/>
      <c r="C27" s="339" t="s">
        <v>5</v>
      </c>
      <c r="D27" s="338">
        <v>785</v>
      </c>
      <c r="E27" s="338">
        <v>400</v>
      </c>
      <c r="F27" s="338">
        <f t="shared" si="0"/>
        <v>35</v>
      </c>
    </row>
    <row r="28" spans="1:9" x14ac:dyDescent="0.15">
      <c r="A28" s="92" t="b">
        <f t="shared" si="1"/>
        <v>0</v>
      </c>
      <c r="B28" s="494"/>
      <c r="C28" s="339" t="s">
        <v>6</v>
      </c>
      <c r="D28" s="338">
        <v>5.2</v>
      </c>
      <c r="E28" s="338">
        <v>2.67</v>
      </c>
      <c r="F28" s="338">
        <f t="shared" si="0"/>
        <v>0.23</v>
      </c>
    </row>
    <row r="29" spans="1:9" x14ac:dyDescent="0.15">
      <c r="A29" s="92" t="b">
        <f t="shared" si="1"/>
        <v>0</v>
      </c>
      <c r="B29" s="494"/>
      <c r="C29" s="340" t="s">
        <v>7</v>
      </c>
      <c r="D29" s="341">
        <v>118</v>
      </c>
      <c r="E29" s="341">
        <v>75</v>
      </c>
      <c r="F29" s="341">
        <f t="shared" si="0"/>
        <v>3.9090909090909092</v>
      </c>
    </row>
    <row r="30" spans="1:9" x14ac:dyDescent="0.15">
      <c r="A30" s="92" t="b">
        <f t="shared" si="1"/>
        <v>0</v>
      </c>
      <c r="B30" s="494"/>
      <c r="C30" s="340" t="s">
        <v>8</v>
      </c>
      <c r="D30" s="341">
        <v>1</v>
      </c>
      <c r="E30" s="341">
        <v>1</v>
      </c>
      <c r="F30" s="341">
        <f t="shared" si="0"/>
        <v>0</v>
      </c>
    </row>
    <row r="31" spans="1:9" x14ac:dyDescent="0.15">
      <c r="A31" s="92" t="b">
        <f t="shared" si="1"/>
        <v>0</v>
      </c>
      <c r="B31" s="494"/>
      <c r="C31" s="340" t="s">
        <v>9</v>
      </c>
      <c r="D31" s="341">
        <v>0</v>
      </c>
      <c r="E31" s="341">
        <v>0</v>
      </c>
      <c r="F31" s="341">
        <f t="shared" si="0"/>
        <v>0</v>
      </c>
    </row>
    <row r="32" spans="1:9" x14ac:dyDescent="0.15">
      <c r="A32" s="92" t="b">
        <f t="shared" si="1"/>
        <v>0</v>
      </c>
      <c r="B32" s="494"/>
      <c r="C32" s="340" t="s">
        <v>10</v>
      </c>
      <c r="D32" s="341">
        <v>0</v>
      </c>
      <c r="E32" s="341">
        <v>0</v>
      </c>
      <c r="F32" s="341">
        <f t="shared" si="0"/>
        <v>0</v>
      </c>
    </row>
    <row r="33" spans="1:6" x14ac:dyDescent="0.15">
      <c r="A33" s="92" t="b">
        <f t="shared" si="1"/>
        <v>0</v>
      </c>
      <c r="B33" s="494"/>
      <c r="C33" s="340" t="s">
        <v>11</v>
      </c>
      <c r="D33" s="341">
        <v>0</v>
      </c>
      <c r="E33" s="341">
        <v>0</v>
      </c>
      <c r="F33" s="341">
        <f t="shared" si="0"/>
        <v>0</v>
      </c>
    </row>
    <row r="34" spans="1:6" x14ac:dyDescent="0.15">
      <c r="A34" s="92" t="b">
        <f t="shared" si="1"/>
        <v>0</v>
      </c>
      <c r="B34" s="494"/>
      <c r="C34" s="340" t="s">
        <v>12</v>
      </c>
      <c r="D34" s="341">
        <v>0</v>
      </c>
      <c r="E34" s="341">
        <v>0</v>
      </c>
      <c r="F34" s="341">
        <f t="shared" si="0"/>
        <v>0</v>
      </c>
    </row>
    <row r="35" spans="1:6" x14ac:dyDescent="0.15">
      <c r="A35" s="92" t="b">
        <f t="shared" si="1"/>
        <v>0</v>
      </c>
      <c r="B35" s="494"/>
      <c r="C35" s="340" t="s">
        <v>13</v>
      </c>
      <c r="D35" s="341">
        <v>0.5</v>
      </c>
      <c r="E35" s="341">
        <v>0.5</v>
      </c>
      <c r="F35" s="341">
        <f t="shared" si="0"/>
        <v>0</v>
      </c>
    </row>
    <row r="36" spans="1:6" x14ac:dyDescent="0.15">
      <c r="A36" s="92" t="b">
        <f t="shared" si="1"/>
        <v>0</v>
      </c>
      <c r="B36" s="494"/>
      <c r="C36" s="342" t="s">
        <v>14</v>
      </c>
      <c r="D36" s="343">
        <v>0</v>
      </c>
      <c r="E36" s="343">
        <v>0</v>
      </c>
      <c r="F36" s="343">
        <f t="shared" si="0"/>
        <v>0</v>
      </c>
    </row>
    <row r="37" spans="1:6" x14ac:dyDescent="0.15">
      <c r="A37" s="92" t="b">
        <f t="shared" si="1"/>
        <v>0</v>
      </c>
      <c r="B37" s="494"/>
      <c r="C37" s="342" t="s">
        <v>15</v>
      </c>
      <c r="D37" s="343">
        <v>0</v>
      </c>
      <c r="E37" s="343">
        <v>0</v>
      </c>
      <c r="F37" s="343">
        <f t="shared" ref="F37:F68" si="2">(D37-E37)/11</f>
        <v>0</v>
      </c>
    </row>
    <row r="38" spans="1:6" x14ac:dyDescent="0.15">
      <c r="A38" s="92" t="b">
        <f t="shared" si="1"/>
        <v>0</v>
      </c>
      <c r="B38" s="494"/>
      <c r="C38" s="342" t="s">
        <v>670</v>
      </c>
      <c r="D38" s="343">
        <v>0</v>
      </c>
      <c r="E38" s="343">
        <v>0</v>
      </c>
      <c r="F38" s="343">
        <f t="shared" si="2"/>
        <v>0</v>
      </c>
    </row>
    <row r="39" spans="1:6" x14ac:dyDescent="0.15">
      <c r="A39" s="92" t="b">
        <f t="shared" si="1"/>
        <v>0</v>
      </c>
      <c r="B39" s="494"/>
      <c r="C39" s="344" t="s">
        <v>17</v>
      </c>
      <c r="D39" s="345">
        <v>86</v>
      </c>
      <c r="E39" s="345">
        <v>20</v>
      </c>
      <c r="F39" s="345">
        <f t="shared" si="2"/>
        <v>6</v>
      </c>
    </row>
    <row r="40" spans="1:6" x14ac:dyDescent="0.15">
      <c r="A40" s="92" t="b">
        <f t="shared" si="1"/>
        <v>0</v>
      </c>
      <c r="B40" s="494"/>
      <c r="C40" s="344" t="s">
        <v>18</v>
      </c>
      <c r="D40" s="345">
        <v>86</v>
      </c>
      <c r="E40" s="345">
        <v>20</v>
      </c>
      <c r="F40" s="345">
        <f t="shared" si="2"/>
        <v>6</v>
      </c>
    </row>
    <row r="41" spans="1:6" x14ac:dyDescent="0.15">
      <c r="A41" s="92" t="b">
        <f t="shared" si="1"/>
        <v>0</v>
      </c>
      <c r="B41" s="494"/>
      <c r="C41" s="346" t="s">
        <v>19</v>
      </c>
      <c r="D41" s="347">
        <v>0</v>
      </c>
      <c r="E41" s="345">
        <v>0</v>
      </c>
      <c r="F41" s="345">
        <f t="shared" si="2"/>
        <v>0</v>
      </c>
    </row>
    <row r="42" spans="1:6" x14ac:dyDescent="0.15">
      <c r="A42" s="92" t="b">
        <f t="shared" si="1"/>
        <v>0</v>
      </c>
      <c r="B42" s="494"/>
      <c r="C42" s="346" t="s">
        <v>20</v>
      </c>
      <c r="D42" s="347">
        <v>0</v>
      </c>
      <c r="E42" s="345">
        <v>0</v>
      </c>
      <c r="F42" s="345">
        <f t="shared" si="2"/>
        <v>0</v>
      </c>
    </row>
    <row r="43" spans="1:6" x14ac:dyDescent="0.15">
      <c r="A43" s="92" t="b">
        <f t="shared" si="1"/>
        <v>0</v>
      </c>
      <c r="B43" s="494"/>
      <c r="C43" s="348" t="s">
        <v>21</v>
      </c>
      <c r="D43" s="349">
        <v>6.8</v>
      </c>
      <c r="E43" s="349">
        <v>6.8</v>
      </c>
      <c r="F43" s="349">
        <f t="shared" si="2"/>
        <v>0</v>
      </c>
    </row>
    <row r="44" spans="1:6" x14ac:dyDescent="0.15">
      <c r="A44" s="92" t="b">
        <f t="shared" si="1"/>
        <v>0</v>
      </c>
      <c r="B44" s="494"/>
      <c r="C44" s="348" t="s">
        <v>22</v>
      </c>
      <c r="D44" s="349">
        <v>3.2</v>
      </c>
      <c r="E44" s="349">
        <v>3.2</v>
      </c>
      <c r="F44" s="349">
        <f t="shared" si="2"/>
        <v>0</v>
      </c>
    </row>
    <row r="45" spans="1:6" x14ac:dyDescent="0.15">
      <c r="A45" s="92" t="b">
        <f t="shared" si="1"/>
        <v>1</v>
      </c>
      <c r="B45" s="494" t="s">
        <v>52</v>
      </c>
      <c r="C45" s="336" t="s">
        <v>3</v>
      </c>
      <c r="D45" s="337">
        <v>2046</v>
      </c>
      <c r="E45" s="337">
        <f>814</f>
        <v>814</v>
      </c>
      <c r="F45" s="337">
        <f t="shared" si="2"/>
        <v>112</v>
      </c>
    </row>
    <row r="46" spans="1:6" x14ac:dyDescent="0.15">
      <c r="A46" s="92" t="b">
        <f t="shared" si="1"/>
        <v>0</v>
      </c>
      <c r="B46" s="494"/>
      <c r="C46" s="336" t="s">
        <v>4</v>
      </c>
      <c r="D46" s="337">
        <v>6.2099999999999991</v>
      </c>
      <c r="E46" s="337">
        <v>2.4700000000000002</v>
      </c>
      <c r="F46" s="337">
        <f t="shared" si="2"/>
        <v>0.33999999999999991</v>
      </c>
    </row>
    <row r="47" spans="1:6" x14ac:dyDescent="0.15">
      <c r="A47" s="92" t="b">
        <f t="shared" si="1"/>
        <v>0</v>
      </c>
      <c r="B47" s="494"/>
      <c r="C47" s="339" t="s">
        <v>5</v>
      </c>
      <c r="D47" s="338">
        <v>440</v>
      </c>
      <c r="E47" s="338">
        <f>220</f>
        <v>220</v>
      </c>
      <c r="F47" s="338">
        <f t="shared" si="2"/>
        <v>20</v>
      </c>
    </row>
    <row r="48" spans="1:6" x14ac:dyDescent="0.15">
      <c r="A48" s="92" t="b">
        <f t="shared" si="1"/>
        <v>0</v>
      </c>
      <c r="B48" s="494"/>
      <c r="C48" s="339" t="s">
        <v>6</v>
      </c>
      <c r="D48" s="338">
        <v>2.899999999999999</v>
      </c>
      <c r="E48" s="338">
        <f>1.47</f>
        <v>1.47</v>
      </c>
      <c r="F48" s="338">
        <f t="shared" si="2"/>
        <v>0.12999999999999992</v>
      </c>
    </row>
    <row r="49" spans="1:6" x14ac:dyDescent="0.15">
      <c r="A49" s="92" t="b">
        <f t="shared" si="1"/>
        <v>0</v>
      </c>
      <c r="B49" s="494"/>
      <c r="C49" s="340" t="s">
        <v>7</v>
      </c>
      <c r="D49" s="341">
        <v>154.00000000000003</v>
      </c>
      <c r="E49" s="341">
        <f>80</f>
        <v>80</v>
      </c>
      <c r="F49" s="341">
        <f t="shared" si="2"/>
        <v>6.7272727272727302</v>
      </c>
    </row>
    <row r="50" spans="1:6" x14ac:dyDescent="0.15">
      <c r="A50" s="92" t="b">
        <f t="shared" si="1"/>
        <v>0</v>
      </c>
      <c r="B50" s="494"/>
      <c r="C50" s="340" t="s">
        <v>8</v>
      </c>
      <c r="D50" s="341">
        <v>1.129999999999999</v>
      </c>
      <c r="E50" s="341">
        <v>1</v>
      </c>
      <c r="F50" s="341">
        <f t="shared" si="2"/>
        <v>1.1818181818181728E-2</v>
      </c>
    </row>
    <row r="51" spans="1:6" x14ac:dyDescent="0.15">
      <c r="A51" s="92" t="b">
        <f t="shared" si="1"/>
        <v>0</v>
      </c>
      <c r="B51" s="494"/>
      <c r="C51" s="340" t="s">
        <v>9</v>
      </c>
      <c r="D51" s="341">
        <v>0</v>
      </c>
      <c r="E51" s="341">
        <v>0</v>
      </c>
      <c r="F51" s="341">
        <f t="shared" si="2"/>
        <v>0</v>
      </c>
    </row>
    <row r="52" spans="1:6" x14ac:dyDescent="0.15">
      <c r="A52" s="92" t="b">
        <f t="shared" si="1"/>
        <v>0</v>
      </c>
      <c r="B52" s="494"/>
      <c r="C52" s="340" t="s">
        <v>10</v>
      </c>
      <c r="D52" s="341">
        <v>0</v>
      </c>
      <c r="E52" s="341">
        <v>0</v>
      </c>
      <c r="F52" s="341">
        <f t="shared" si="2"/>
        <v>0</v>
      </c>
    </row>
    <row r="53" spans="1:6" x14ac:dyDescent="0.15">
      <c r="A53" s="92" t="b">
        <f t="shared" si="1"/>
        <v>0</v>
      </c>
      <c r="B53" s="494"/>
      <c r="C53" s="340" t="s">
        <v>11</v>
      </c>
      <c r="D53" s="341">
        <v>0</v>
      </c>
      <c r="E53" s="341">
        <v>0</v>
      </c>
      <c r="F53" s="341">
        <f t="shared" si="2"/>
        <v>0</v>
      </c>
    </row>
    <row r="54" spans="1:6" x14ac:dyDescent="0.15">
      <c r="A54" s="92" t="b">
        <f t="shared" si="1"/>
        <v>0</v>
      </c>
      <c r="B54" s="494"/>
      <c r="C54" s="340" t="s">
        <v>12</v>
      </c>
      <c r="D54" s="341">
        <v>0</v>
      </c>
      <c r="E54" s="341">
        <v>0</v>
      </c>
      <c r="F54" s="341">
        <f t="shared" si="2"/>
        <v>0</v>
      </c>
    </row>
    <row r="55" spans="1:6" x14ac:dyDescent="0.15">
      <c r="A55" s="92" t="b">
        <f t="shared" si="1"/>
        <v>0</v>
      </c>
      <c r="B55" s="494"/>
      <c r="C55" s="340" t="s">
        <v>13</v>
      </c>
      <c r="D55" s="341">
        <v>0.5</v>
      </c>
      <c r="E55" s="341">
        <v>0.5</v>
      </c>
      <c r="F55" s="341">
        <f t="shared" si="2"/>
        <v>0</v>
      </c>
    </row>
    <row r="56" spans="1:6" x14ac:dyDescent="0.15">
      <c r="A56" s="92" t="b">
        <f t="shared" si="1"/>
        <v>0</v>
      </c>
      <c r="B56" s="494"/>
      <c r="C56" s="342" t="s">
        <v>14</v>
      </c>
      <c r="D56" s="343">
        <v>0</v>
      </c>
      <c r="E56" s="343">
        <v>0</v>
      </c>
      <c r="F56" s="343">
        <f t="shared" si="2"/>
        <v>0</v>
      </c>
    </row>
    <row r="57" spans="1:6" x14ac:dyDescent="0.15">
      <c r="A57" s="92" t="b">
        <f t="shared" si="1"/>
        <v>0</v>
      </c>
      <c r="B57" s="494"/>
      <c r="C57" s="342" t="s">
        <v>15</v>
      </c>
      <c r="D57" s="343">
        <v>0</v>
      </c>
      <c r="E57" s="343">
        <v>0</v>
      </c>
      <c r="F57" s="343">
        <f t="shared" si="2"/>
        <v>0</v>
      </c>
    </row>
    <row r="58" spans="1:6" x14ac:dyDescent="0.15">
      <c r="A58" s="92" t="b">
        <f t="shared" si="1"/>
        <v>0</v>
      </c>
      <c r="B58" s="494"/>
      <c r="C58" s="342" t="s">
        <v>670</v>
      </c>
      <c r="D58" s="343">
        <v>0</v>
      </c>
      <c r="E58" s="343">
        <v>0</v>
      </c>
      <c r="F58" s="343">
        <f t="shared" si="2"/>
        <v>0</v>
      </c>
    </row>
    <row r="59" spans="1:6" x14ac:dyDescent="0.15">
      <c r="A59" s="92" t="b">
        <f t="shared" si="1"/>
        <v>0</v>
      </c>
      <c r="B59" s="494"/>
      <c r="C59" s="344" t="s">
        <v>17</v>
      </c>
      <c r="D59" s="345">
        <v>64.000000000000014</v>
      </c>
      <c r="E59" s="345">
        <v>25</v>
      </c>
      <c r="F59" s="345">
        <f t="shared" si="2"/>
        <v>3.5454545454545467</v>
      </c>
    </row>
    <row r="60" spans="1:6" x14ac:dyDescent="0.15">
      <c r="A60" s="92" t="b">
        <f t="shared" si="1"/>
        <v>0</v>
      </c>
      <c r="B60" s="494"/>
      <c r="C60" s="344" t="s">
        <v>18</v>
      </c>
      <c r="D60" s="345">
        <v>64.000000000000014</v>
      </c>
      <c r="E60" s="345">
        <v>25</v>
      </c>
      <c r="F60" s="345">
        <f t="shared" si="2"/>
        <v>3.5454545454545467</v>
      </c>
    </row>
    <row r="61" spans="1:6" x14ac:dyDescent="0.15">
      <c r="A61" s="92" t="b">
        <f t="shared" si="1"/>
        <v>0</v>
      </c>
      <c r="B61" s="494"/>
      <c r="C61" s="346" t="s">
        <v>19</v>
      </c>
      <c r="D61" s="347">
        <v>0</v>
      </c>
      <c r="E61" s="345">
        <v>0</v>
      </c>
      <c r="F61" s="345">
        <f t="shared" si="2"/>
        <v>0</v>
      </c>
    </row>
    <row r="62" spans="1:6" x14ac:dyDescent="0.15">
      <c r="A62" s="92" t="b">
        <f t="shared" si="1"/>
        <v>0</v>
      </c>
      <c r="B62" s="494"/>
      <c r="C62" s="346" t="s">
        <v>20</v>
      </c>
      <c r="D62" s="347">
        <v>0</v>
      </c>
      <c r="E62" s="345">
        <v>0</v>
      </c>
      <c r="F62" s="345">
        <f t="shared" si="2"/>
        <v>0</v>
      </c>
    </row>
    <row r="63" spans="1:6" x14ac:dyDescent="0.15">
      <c r="A63" s="92" t="b">
        <f t="shared" si="1"/>
        <v>0</v>
      </c>
      <c r="B63" s="494"/>
      <c r="C63" s="348" t="s">
        <v>21</v>
      </c>
      <c r="D63" s="349">
        <v>2.6</v>
      </c>
      <c r="E63" s="349">
        <v>2.6</v>
      </c>
      <c r="F63" s="349">
        <f t="shared" si="2"/>
        <v>0</v>
      </c>
    </row>
    <row r="64" spans="1:6" x14ac:dyDescent="0.15">
      <c r="A64" s="92" t="b">
        <f t="shared" si="1"/>
        <v>0</v>
      </c>
      <c r="B64" s="494"/>
      <c r="C64" s="348" t="s">
        <v>22</v>
      </c>
      <c r="D64" s="349">
        <v>3.3</v>
      </c>
      <c r="E64" s="349">
        <v>3.3</v>
      </c>
      <c r="F64" s="349">
        <f t="shared" si="2"/>
        <v>0</v>
      </c>
    </row>
    <row r="65" spans="1:6" x14ac:dyDescent="0.15">
      <c r="A65" s="92" t="b">
        <f t="shared" si="1"/>
        <v>1</v>
      </c>
      <c r="B65" s="494" t="s">
        <v>54</v>
      </c>
      <c r="C65" s="336" t="s">
        <v>3</v>
      </c>
      <c r="D65" s="337">
        <v>1705</v>
      </c>
      <c r="E65" s="337">
        <v>770</v>
      </c>
      <c r="F65" s="337">
        <f t="shared" si="2"/>
        <v>85</v>
      </c>
    </row>
    <row r="66" spans="1:6" x14ac:dyDescent="0.15">
      <c r="A66" s="92" t="b">
        <f t="shared" si="1"/>
        <v>0</v>
      </c>
      <c r="B66" s="494"/>
      <c r="C66" s="336" t="s">
        <v>4</v>
      </c>
      <c r="D66" s="337">
        <v>9.44</v>
      </c>
      <c r="E66" s="337">
        <v>4.2699999999999996</v>
      </c>
      <c r="F66" s="337">
        <f t="shared" si="2"/>
        <v>0.47</v>
      </c>
    </row>
    <row r="67" spans="1:6" x14ac:dyDescent="0.15">
      <c r="A67" s="92" t="b">
        <f t="shared" si="1"/>
        <v>0</v>
      </c>
      <c r="B67" s="494"/>
      <c r="C67" s="339" t="s">
        <v>5</v>
      </c>
      <c r="D67" s="338">
        <v>555</v>
      </c>
      <c r="E67" s="338">
        <v>390</v>
      </c>
      <c r="F67" s="338">
        <f t="shared" si="2"/>
        <v>15</v>
      </c>
    </row>
    <row r="68" spans="1:6" x14ac:dyDescent="0.15">
      <c r="A68" s="92" t="b">
        <f t="shared" si="1"/>
        <v>0</v>
      </c>
      <c r="B68" s="494"/>
      <c r="C68" s="339" t="s">
        <v>6</v>
      </c>
      <c r="D68" s="338">
        <v>7.0200000000000022</v>
      </c>
      <c r="E68" s="338">
        <v>3.5</v>
      </c>
      <c r="F68" s="338">
        <f t="shared" si="2"/>
        <v>0.32000000000000023</v>
      </c>
    </row>
    <row r="69" spans="1:6" x14ac:dyDescent="0.15">
      <c r="A69" s="92" t="b">
        <f t="shared" si="1"/>
        <v>0</v>
      </c>
      <c r="B69" s="494"/>
      <c r="C69" s="340" t="s">
        <v>7</v>
      </c>
      <c r="D69" s="341">
        <v>148.99999999999997</v>
      </c>
      <c r="E69" s="341">
        <v>66</v>
      </c>
      <c r="F69" s="341">
        <f t="shared" ref="F69:F100" si="3">(D69-E69)/11</f>
        <v>7.5454545454545432</v>
      </c>
    </row>
    <row r="70" spans="1:6" x14ac:dyDescent="0.15">
      <c r="A70" s="92" t="b">
        <f t="shared" ref="A70:A133" si="4">C$2=C70</f>
        <v>0</v>
      </c>
      <c r="B70" s="494"/>
      <c r="C70" s="340" t="s">
        <v>8</v>
      </c>
      <c r="D70" s="341">
        <v>1</v>
      </c>
      <c r="E70" s="341">
        <v>1</v>
      </c>
      <c r="F70" s="341">
        <f t="shared" si="3"/>
        <v>0</v>
      </c>
    </row>
    <row r="71" spans="1:6" x14ac:dyDescent="0.15">
      <c r="A71" s="92" t="b">
        <f t="shared" si="4"/>
        <v>0</v>
      </c>
      <c r="B71" s="494"/>
      <c r="C71" s="340" t="s">
        <v>9</v>
      </c>
      <c r="D71" s="341">
        <v>0</v>
      </c>
      <c r="E71" s="341">
        <v>0</v>
      </c>
      <c r="F71" s="341">
        <f t="shared" si="3"/>
        <v>0</v>
      </c>
    </row>
    <row r="72" spans="1:6" x14ac:dyDescent="0.15">
      <c r="A72" s="92" t="b">
        <f t="shared" si="4"/>
        <v>0</v>
      </c>
      <c r="B72" s="494"/>
      <c r="C72" s="340" t="s">
        <v>10</v>
      </c>
      <c r="D72" s="341">
        <v>0</v>
      </c>
      <c r="E72" s="341">
        <v>0</v>
      </c>
      <c r="F72" s="341">
        <f t="shared" si="3"/>
        <v>0</v>
      </c>
    </row>
    <row r="73" spans="1:6" x14ac:dyDescent="0.15">
      <c r="A73" s="92" t="b">
        <f t="shared" si="4"/>
        <v>0</v>
      </c>
      <c r="B73" s="494"/>
      <c r="C73" s="340" t="s">
        <v>11</v>
      </c>
      <c r="D73" s="341">
        <v>0</v>
      </c>
      <c r="E73" s="341">
        <v>0</v>
      </c>
      <c r="F73" s="341">
        <f t="shared" si="3"/>
        <v>0</v>
      </c>
    </row>
    <row r="74" spans="1:6" x14ac:dyDescent="0.15">
      <c r="A74" s="92" t="b">
        <f t="shared" si="4"/>
        <v>0</v>
      </c>
      <c r="B74" s="494"/>
      <c r="C74" s="340" t="s">
        <v>12</v>
      </c>
      <c r="D74" s="341">
        <v>0</v>
      </c>
      <c r="E74" s="341">
        <v>0</v>
      </c>
      <c r="F74" s="341">
        <f t="shared" si="3"/>
        <v>0</v>
      </c>
    </row>
    <row r="75" spans="1:6" x14ac:dyDescent="0.15">
      <c r="A75" s="92" t="b">
        <f t="shared" si="4"/>
        <v>0</v>
      </c>
      <c r="B75" s="494"/>
      <c r="C75" s="340" t="s">
        <v>13</v>
      </c>
      <c r="D75" s="341">
        <v>0.5</v>
      </c>
      <c r="E75" s="341">
        <v>0.5</v>
      </c>
      <c r="F75" s="341">
        <f t="shared" si="3"/>
        <v>0</v>
      </c>
    </row>
    <row r="76" spans="1:6" x14ac:dyDescent="0.15">
      <c r="A76" s="92" t="b">
        <f t="shared" si="4"/>
        <v>0</v>
      </c>
      <c r="B76" s="494"/>
      <c r="C76" s="342" t="s">
        <v>14</v>
      </c>
      <c r="D76" s="343">
        <v>0</v>
      </c>
      <c r="E76" s="343">
        <v>0</v>
      </c>
      <c r="F76" s="343">
        <f t="shared" si="3"/>
        <v>0</v>
      </c>
    </row>
    <row r="77" spans="1:6" x14ac:dyDescent="0.15">
      <c r="A77" s="92" t="b">
        <f t="shared" si="4"/>
        <v>0</v>
      </c>
      <c r="B77" s="494"/>
      <c r="C77" s="342" t="s">
        <v>15</v>
      </c>
      <c r="D77" s="343">
        <v>0</v>
      </c>
      <c r="E77" s="343">
        <v>0</v>
      </c>
      <c r="F77" s="343">
        <f t="shared" si="3"/>
        <v>0</v>
      </c>
    </row>
    <row r="78" spans="1:6" x14ac:dyDescent="0.15">
      <c r="A78" s="92" t="b">
        <f t="shared" si="4"/>
        <v>0</v>
      </c>
      <c r="B78" s="494"/>
      <c r="C78" s="342" t="s">
        <v>670</v>
      </c>
      <c r="D78" s="343">
        <v>0</v>
      </c>
      <c r="E78" s="343">
        <v>0</v>
      </c>
      <c r="F78" s="343">
        <f t="shared" si="3"/>
        <v>0</v>
      </c>
    </row>
    <row r="79" spans="1:6" x14ac:dyDescent="0.15">
      <c r="A79" s="92" t="b">
        <f t="shared" si="4"/>
        <v>0</v>
      </c>
      <c r="B79" s="494"/>
      <c r="C79" s="344" t="s">
        <v>17</v>
      </c>
      <c r="D79" s="345">
        <v>55</v>
      </c>
      <c r="E79" s="345">
        <v>0</v>
      </c>
      <c r="F79" s="345">
        <f t="shared" si="3"/>
        <v>5</v>
      </c>
    </row>
    <row r="80" spans="1:6" x14ac:dyDescent="0.15">
      <c r="A80" s="92" t="b">
        <f t="shared" si="4"/>
        <v>0</v>
      </c>
      <c r="B80" s="494"/>
      <c r="C80" s="344" t="s">
        <v>18</v>
      </c>
      <c r="D80" s="345">
        <v>133.00000000000003</v>
      </c>
      <c r="E80" s="345">
        <v>22</v>
      </c>
      <c r="F80" s="345">
        <f t="shared" si="3"/>
        <v>10.090909090909093</v>
      </c>
    </row>
    <row r="81" spans="1:6" x14ac:dyDescent="0.15">
      <c r="A81" s="92" t="b">
        <f t="shared" si="4"/>
        <v>0</v>
      </c>
      <c r="B81" s="494"/>
      <c r="C81" s="346" t="s">
        <v>19</v>
      </c>
      <c r="D81" s="347">
        <v>0</v>
      </c>
      <c r="E81" s="345">
        <v>0</v>
      </c>
      <c r="F81" s="345">
        <f t="shared" si="3"/>
        <v>0</v>
      </c>
    </row>
    <row r="82" spans="1:6" x14ac:dyDescent="0.15">
      <c r="A82" s="92" t="b">
        <f t="shared" si="4"/>
        <v>0</v>
      </c>
      <c r="B82" s="494"/>
      <c r="C82" s="346" t="s">
        <v>20</v>
      </c>
      <c r="D82" s="347">
        <v>0</v>
      </c>
      <c r="E82" s="345">
        <v>0</v>
      </c>
      <c r="F82" s="345">
        <f t="shared" si="3"/>
        <v>0</v>
      </c>
    </row>
    <row r="83" spans="1:6" x14ac:dyDescent="0.15">
      <c r="A83" s="92" t="b">
        <f t="shared" si="4"/>
        <v>0</v>
      </c>
      <c r="B83" s="494"/>
      <c r="C83" s="348" t="s">
        <v>21</v>
      </c>
      <c r="D83" s="349">
        <v>2.4</v>
      </c>
      <c r="E83" s="349">
        <v>2.4</v>
      </c>
      <c r="F83" s="349">
        <f t="shared" si="3"/>
        <v>0</v>
      </c>
    </row>
    <row r="84" spans="1:6" x14ac:dyDescent="0.15">
      <c r="A84" s="92" t="b">
        <f t="shared" si="4"/>
        <v>0</v>
      </c>
      <c r="B84" s="494"/>
      <c r="C84" s="348" t="s">
        <v>22</v>
      </c>
      <c r="D84" s="349">
        <v>3.4</v>
      </c>
      <c r="E84" s="349">
        <v>3.4</v>
      </c>
      <c r="F84" s="349">
        <f t="shared" si="3"/>
        <v>0</v>
      </c>
    </row>
    <row r="85" spans="1:6" x14ac:dyDescent="0.15">
      <c r="A85" s="92" t="b">
        <f t="shared" si="4"/>
        <v>1</v>
      </c>
      <c r="B85" s="494" t="s">
        <v>56</v>
      </c>
      <c r="C85" s="336" t="s">
        <v>3</v>
      </c>
      <c r="D85" s="337">
        <v>1498</v>
      </c>
      <c r="E85" s="337">
        <v>761</v>
      </c>
      <c r="F85" s="337">
        <f t="shared" si="3"/>
        <v>67</v>
      </c>
    </row>
    <row r="86" spans="1:6" x14ac:dyDescent="0.15">
      <c r="A86" s="92" t="b">
        <f t="shared" si="4"/>
        <v>0</v>
      </c>
      <c r="B86" s="494"/>
      <c r="C86" s="336" t="s">
        <v>4</v>
      </c>
      <c r="D86" s="337">
        <v>6.9499999999999966</v>
      </c>
      <c r="E86" s="337">
        <v>3.54</v>
      </c>
      <c r="F86" s="337">
        <f t="shared" si="3"/>
        <v>0.30999999999999966</v>
      </c>
    </row>
    <row r="87" spans="1:6" x14ac:dyDescent="0.15">
      <c r="A87" s="92" t="b">
        <f t="shared" si="4"/>
        <v>0</v>
      </c>
      <c r="B87" s="494"/>
      <c r="C87" s="339" t="s">
        <v>5</v>
      </c>
      <c r="D87" s="338">
        <v>643</v>
      </c>
      <c r="E87" s="338">
        <v>280</v>
      </c>
      <c r="F87" s="338">
        <f t="shared" si="3"/>
        <v>33</v>
      </c>
    </row>
    <row r="88" spans="1:6" x14ac:dyDescent="0.15">
      <c r="A88" s="92" t="b">
        <f t="shared" si="4"/>
        <v>0</v>
      </c>
      <c r="B88" s="494"/>
      <c r="C88" s="339" t="s">
        <v>6</v>
      </c>
      <c r="D88" s="338">
        <v>4.2900000000000018</v>
      </c>
      <c r="E88" s="338">
        <v>1.87</v>
      </c>
      <c r="F88" s="338">
        <f t="shared" si="3"/>
        <v>0.22000000000000017</v>
      </c>
    </row>
    <row r="89" spans="1:6" x14ac:dyDescent="0.15">
      <c r="A89" s="92" t="b">
        <f t="shared" si="4"/>
        <v>0</v>
      </c>
      <c r="B89" s="494"/>
      <c r="C89" s="340" t="s">
        <v>7</v>
      </c>
      <c r="D89" s="341">
        <v>164.99999999999994</v>
      </c>
      <c r="E89" s="341">
        <v>79</v>
      </c>
      <c r="F89" s="341">
        <f t="shared" si="3"/>
        <v>7.818181818181813</v>
      </c>
    </row>
    <row r="90" spans="1:6" x14ac:dyDescent="0.15">
      <c r="A90" s="92" t="b">
        <f t="shared" si="4"/>
        <v>0</v>
      </c>
      <c r="B90" s="494"/>
      <c r="C90" s="340" t="s">
        <v>8</v>
      </c>
      <c r="D90" s="341">
        <v>1.0900000000000012</v>
      </c>
      <c r="E90" s="341">
        <v>1</v>
      </c>
      <c r="F90" s="341">
        <f t="shared" si="3"/>
        <v>8.18181818181829E-3</v>
      </c>
    </row>
    <row r="91" spans="1:6" x14ac:dyDescent="0.15">
      <c r="A91" s="92" t="b">
        <f t="shared" si="4"/>
        <v>0</v>
      </c>
      <c r="B91" s="494"/>
      <c r="C91" s="340" t="s">
        <v>9</v>
      </c>
      <c r="D91" s="341">
        <v>0</v>
      </c>
      <c r="E91" s="341">
        <v>0</v>
      </c>
      <c r="F91" s="341">
        <f t="shared" si="3"/>
        <v>0</v>
      </c>
    </row>
    <row r="92" spans="1:6" x14ac:dyDescent="0.15">
      <c r="A92" s="92" t="b">
        <f t="shared" si="4"/>
        <v>0</v>
      </c>
      <c r="B92" s="494"/>
      <c r="C92" s="340" t="s">
        <v>10</v>
      </c>
      <c r="D92" s="341">
        <v>0</v>
      </c>
      <c r="E92" s="341">
        <v>0</v>
      </c>
      <c r="F92" s="341">
        <f t="shared" si="3"/>
        <v>0</v>
      </c>
    </row>
    <row r="93" spans="1:6" x14ac:dyDescent="0.15">
      <c r="A93" s="92" t="b">
        <f t="shared" si="4"/>
        <v>0</v>
      </c>
      <c r="B93" s="494"/>
      <c r="C93" s="340" t="s">
        <v>11</v>
      </c>
      <c r="D93" s="341">
        <v>0</v>
      </c>
      <c r="E93" s="341">
        <v>0</v>
      </c>
      <c r="F93" s="341">
        <f t="shared" si="3"/>
        <v>0</v>
      </c>
    </row>
    <row r="94" spans="1:6" x14ac:dyDescent="0.15">
      <c r="A94" s="92" t="b">
        <f t="shared" si="4"/>
        <v>0</v>
      </c>
      <c r="B94" s="494"/>
      <c r="C94" s="340" t="s">
        <v>12</v>
      </c>
      <c r="D94" s="341">
        <v>0</v>
      </c>
      <c r="E94" s="341">
        <v>0</v>
      </c>
      <c r="F94" s="341">
        <f t="shared" si="3"/>
        <v>0</v>
      </c>
    </row>
    <row r="95" spans="1:6" x14ac:dyDescent="0.15">
      <c r="A95" s="92" t="b">
        <f t="shared" si="4"/>
        <v>0</v>
      </c>
      <c r="B95" s="494"/>
      <c r="C95" s="340" t="s">
        <v>13</v>
      </c>
      <c r="D95" s="341">
        <v>0.5</v>
      </c>
      <c r="E95" s="341">
        <v>0.5</v>
      </c>
      <c r="F95" s="341">
        <f t="shared" si="3"/>
        <v>0</v>
      </c>
    </row>
    <row r="96" spans="1:6" x14ac:dyDescent="0.15">
      <c r="A96" s="92" t="b">
        <f t="shared" si="4"/>
        <v>0</v>
      </c>
      <c r="B96" s="494"/>
      <c r="C96" s="342" t="s">
        <v>14</v>
      </c>
      <c r="D96" s="343">
        <v>0</v>
      </c>
      <c r="E96" s="343">
        <v>0</v>
      </c>
      <c r="F96" s="343">
        <f t="shared" si="3"/>
        <v>0</v>
      </c>
    </row>
    <row r="97" spans="1:6" x14ac:dyDescent="0.15">
      <c r="A97" s="92" t="b">
        <f t="shared" si="4"/>
        <v>0</v>
      </c>
      <c r="B97" s="494"/>
      <c r="C97" s="342" t="s">
        <v>15</v>
      </c>
      <c r="D97" s="343">
        <v>0</v>
      </c>
      <c r="E97" s="343">
        <v>0</v>
      </c>
      <c r="F97" s="343">
        <f t="shared" si="3"/>
        <v>0</v>
      </c>
    </row>
    <row r="98" spans="1:6" x14ac:dyDescent="0.15">
      <c r="A98" s="92" t="b">
        <f t="shared" si="4"/>
        <v>0</v>
      </c>
      <c r="B98" s="494"/>
      <c r="C98" s="342" t="s">
        <v>670</v>
      </c>
      <c r="D98" s="343">
        <v>0</v>
      </c>
      <c r="E98" s="343">
        <v>0</v>
      </c>
      <c r="F98" s="343">
        <f t="shared" si="3"/>
        <v>0</v>
      </c>
    </row>
    <row r="99" spans="1:6" x14ac:dyDescent="0.15">
      <c r="A99" s="92" t="b">
        <f t="shared" si="4"/>
        <v>0</v>
      </c>
      <c r="B99" s="494"/>
      <c r="C99" s="344" t="s">
        <v>17</v>
      </c>
      <c r="D99" s="345">
        <v>86</v>
      </c>
      <c r="E99" s="345">
        <v>20</v>
      </c>
      <c r="F99" s="345">
        <f t="shared" si="3"/>
        <v>6</v>
      </c>
    </row>
    <row r="100" spans="1:6" x14ac:dyDescent="0.15">
      <c r="A100" s="92" t="b">
        <f t="shared" si="4"/>
        <v>0</v>
      </c>
      <c r="B100" s="494"/>
      <c r="C100" s="344" t="s">
        <v>18</v>
      </c>
      <c r="D100" s="345">
        <v>86</v>
      </c>
      <c r="E100" s="345">
        <v>42</v>
      </c>
      <c r="F100" s="345">
        <f t="shared" si="3"/>
        <v>4</v>
      </c>
    </row>
    <row r="101" spans="1:6" x14ac:dyDescent="0.15">
      <c r="A101" s="92" t="b">
        <f t="shared" si="4"/>
        <v>0</v>
      </c>
      <c r="B101" s="494"/>
      <c r="C101" s="346" t="s">
        <v>19</v>
      </c>
      <c r="D101" s="347">
        <v>0</v>
      </c>
      <c r="E101" s="345">
        <v>0</v>
      </c>
      <c r="F101" s="345">
        <f t="shared" ref="F101:F132" si="5">(D101-E101)/11</f>
        <v>0</v>
      </c>
    </row>
    <row r="102" spans="1:6" x14ac:dyDescent="0.15">
      <c r="A102" s="92" t="b">
        <f t="shared" si="4"/>
        <v>0</v>
      </c>
      <c r="B102" s="494"/>
      <c r="C102" s="346" t="s">
        <v>20</v>
      </c>
      <c r="D102" s="347">
        <v>0</v>
      </c>
      <c r="E102" s="345">
        <v>0</v>
      </c>
      <c r="F102" s="345">
        <f t="shared" si="5"/>
        <v>0</v>
      </c>
    </row>
    <row r="103" spans="1:6" x14ac:dyDescent="0.15">
      <c r="A103" s="92" t="b">
        <f t="shared" si="4"/>
        <v>0</v>
      </c>
      <c r="B103" s="494"/>
      <c r="C103" s="348" t="s">
        <v>21</v>
      </c>
      <c r="D103" s="349">
        <v>1.7</v>
      </c>
      <c r="E103" s="349">
        <v>1.7</v>
      </c>
      <c r="F103" s="349">
        <f t="shared" si="5"/>
        <v>0</v>
      </c>
    </row>
    <row r="104" spans="1:6" x14ac:dyDescent="0.15">
      <c r="A104" s="92" t="b">
        <f t="shared" si="4"/>
        <v>0</v>
      </c>
      <c r="B104" s="494"/>
      <c r="C104" s="348" t="s">
        <v>22</v>
      </c>
      <c r="D104" s="349">
        <v>3.25</v>
      </c>
      <c r="E104" s="349">
        <v>3.25</v>
      </c>
      <c r="F104" s="349">
        <f t="shared" si="5"/>
        <v>0</v>
      </c>
    </row>
    <row r="105" spans="1:6" x14ac:dyDescent="0.15">
      <c r="A105" s="92" t="b">
        <f t="shared" si="4"/>
        <v>1</v>
      </c>
      <c r="B105" s="494" t="s">
        <v>58</v>
      </c>
      <c r="C105" s="336" t="s">
        <v>3</v>
      </c>
      <c r="D105" s="337">
        <v>1501</v>
      </c>
      <c r="E105" s="337">
        <v>643</v>
      </c>
      <c r="F105" s="337">
        <f t="shared" si="5"/>
        <v>78</v>
      </c>
    </row>
    <row r="106" spans="1:6" x14ac:dyDescent="0.15">
      <c r="A106" s="92" t="b">
        <f t="shared" si="4"/>
        <v>0</v>
      </c>
      <c r="B106" s="494"/>
      <c r="C106" s="336" t="s">
        <v>4</v>
      </c>
      <c r="D106" s="337">
        <v>7.7999999999999972</v>
      </c>
      <c r="E106" s="337">
        <v>3.51</v>
      </c>
      <c r="F106" s="337">
        <f t="shared" si="5"/>
        <v>0.38999999999999974</v>
      </c>
    </row>
    <row r="107" spans="1:6" x14ac:dyDescent="0.15">
      <c r="A107" s="92" t="b">
        <f t="shared" si="4"/>
        <v>0</v>
      </c>
      <c r="B107" s="494"/>
      <c r="C107" s="339" t="s">
        <v>5</v>
      </c>
      <c r="D107" s="338">
        <v>506</v>
      </c>
      <c r="E107" s="338">
        <v>220</v>
      </c>
      <c r="F107" s="338">
        <f t="shared" si="5"/>
        <v>26</v>
      </c>
    </row>
    <row r="108" spans="1:6" x14ac:dyDescent="0.15">
      <c r="A108" s="92" t="b">
        <f t="shared" si="4"/>
        <v>0</v>
      </c>
      <c r="B108" s="494"/>
      <c r="C108" s="339" t="s">
        <v>6</v>
      </c>
      <c r="D108" s="338">
        <v>3.1999999999999993</v>
      </c>
      <c r="E108" s="338">
        <v>1.33</v>
      </c>
      <c r="F108" s="338">
        <f t="shared" si="5"/>
        <v>0.16999999999999993</v>
      </c>
    </row>
    <row r="109" spans="1:6" x14ac:dyDescent="0.15">
      <c r="A109" s="92" t="b">
        <f t="shared" si="4"/>
        <v>0</v>
      </c>
      <c r="B109" s="494"/>
      <c r="C109" s="340" t="s">
        <v>7</v>
      </c>
      <c r="D109" s="341">
        <v>153.99999999999994</v>
      </c>
      <c r="E109" s="341">
        <v>68</v>
      </c>
      <c r="F109" s="341">
        <f t="shared" si="5"/>
        <v>7.818181818181813</v>
      </c>
    </row>
    <row r="110" spans="1:6" x14ac:dyDescent="0.15">
      <c r="A110" s="92" t="b">
        <f t="shared" si="4"/>
        <v>0</v>
      </c>
      <c r="B110" s="494"/>
      <c r="C110" s="340" t="s">
        <v>8</v>
      </c>
      <c r="D110" s="341">
        <v>1.3599999999999999</v>
      </c>
      <c r="E110" s="341">
        <v>1</v>
      </c>
      <c r="F110" s="341">
        <f t="shared" si="5"/>
        <v>3.2727272727272716E-2</v>
      </c>
    </row>
    <row r="111" spans="1:6" x14ac:dyDescent="0.15">
      <c r="A111" s="92" t="b">
        <f t="shared" si="4"/>
        <v>0</v>
      </c>
      <c r="B111" s="494"/>
      <c r="C111" s="340" t="s">
        <v>9</v>
      </c>
      <c r="D111" s="341">
        <v>0</v>
      </c>
      <c r="E111" s="341">
        <v>0</v>
      </c>
      <c r="F111" s="341">
        <f t="shared" si="5"/>
        <v>0</v>
      </c>
    </row>
    <row r="112" spans="1:6" x14ac:dyDescent="0.15">
      <c r="A112" s="92" t="b">
        <f t="shared" si="4"/>
        <v>0</v>
      </c>
      <c r="B112" s="494"/>
      <c r="C112" s="340" t="s">
        <v>10</v>
      </c>
      <c r="D112" s="341">
        <v>0</v>
      </c>
      <c r="E112" s="341">
        <v>0</v>
      </c>
      <c r="F112" s="341">
        <f t="shared" si="5"/>
        <v>0</v>
      </c>
    </row>
    <row r="113" spans="1:6" x14ac:dyDescent="0.15">
      <c r="A113" s="92" t="b">
        <f t="shared" si="4"/>
        <v>0</v>
      </c>
      <c r="B113" s="494"/>
      <c r="C113" s="340" t="s">
        <v>11</v>
      </c>
      <c r="D113" s="341">
        <v>0</v>
      </c>
      <c r="E113" s="341">
        <v>0</v>
      </c>
      <c r="F113" s="341">
        <f t="shared" si="5"/>
        <v>0</v>
      </c>
    </row>
    <row r="114" spans="1:6" x14ac:dyDescent="0.15">
      <c r="A114" s="92" t="b">
        <f t="shared" si="4"/>
        <v>0</v>
      </c>
      <c r="B114" s="494"/>
      <c r="C114" s="340" t="s">
        <v>12</v>
      </c>
      <c r="D114" s="341">
        <v>0</v>
      </c>
      <c r="E114" s="341">
        <v>0</v>
      </c>
      <c r="F114" s="341">
        <f t="shared" si="5"/>
        <v>0</v>
      </c>
    </row>
    <row r="115" spans="1:6" x14ac:dyDescent="0.15">
      <c r="A115" s="92" t="b">
        <f t="shared" si="4"/>
        <v>0</v>
      </c>
      <c r="B115" s="494"/>
      <c r="C115" s="340" t="s">
        <v>13</v>
      </c>
      <c r="D115" s="341">
        <v>0.5</v>
      </c>
      <c r="E115" s="341">
        <v>0.5</v>
      </c>
      <c r="F115" s="341">
        <f t="shared" si="5"/>
        <v>0</v>
      </c>
    </row>
    <row r="116" spans="1:6" x14ac:dyDescent="0.15">
      <c r="A116" s="92" t="b">
        <f t="shared" si="4"/>
        <v>0</v>
      </c>
      <c r="B116" s="494"/>
      <c r="C116" s="342" t="s">
        <v>14</v>
      </c>
      <c r="D116" s="343">
        <v>0</v>
      </c>
      <c r="E116" s="343">
        <v>0</v>
      </c>
      <c r="F116" s="343">
        <f t="shared" si="5"/>
        <v>0</v>
      </c>
    </row>
    <row r="117" spans="1:6" x14ac:dyDescent="0.15">
      <c r="A117" s="92" t="b">
        <f t="shared" si="4"/>
        <v>0</v>
      </c>
      <c r="B117" s="494"/>
      <c r="C117" s="342" t="s">
        <v>15</v>
      </c>
      <c r="D117" s="343">
        <v>0</v>
      </c>
      <c r="E117" s="343">
        <v>0</v>
      </c>
      <c r="F117" s="343">
        <f t="shared" si="5"/>
        <v>0</v>
      </c>
    </row>
    <row r="118" spans="1:6" x14ac:dyDescent="0.15">
      <c r="A118" s="92" t="b">
        <f t="shared" si="4"/>
        <v>0</v>
      </c>
      <c r="B118" s="494"/>
      <c r="C118" s="342" t="s">
        <v>670</v>
      </c>
      <c r="D118" s="343">
        <v>0</v>
      </c>
      <c r="E118" s="343">
        <v>0</v>
      </c>
      <c r="F118" s="343">
        <f t="shared" si="5"/>
        <v>0</v>
      </c>
    </row>
    <row r="119" spans="1:6" x14ac:dyDescent="0.15">
      <c r="A119" s="92" t="b">
        <f t="shared" si="4"/>
        <v>0</v>
      </c>
      <c r="B119" s="494"/>
      <c r="C119" s="344" t="s">
        <v>17</v>
      </c>
      <c r="D119" s="345">
        <v>75</v>
      </c>
      <c r="E119" s="345">
        <v>20</v>
      </c>
      <c r="F119" s="345">
        <f t="shared" si="5"/>
        <v>5</v>
      </c>
    </row>
    <row r="120" spans="1:6" x14ac:dyDescent="0.15">
      <c r="A120" s="92" t="b">
        <f t="shared" si="4"/>
        <v>0</v>
      </c>
      <c r="B120" s="494"/>
      <c r="C120" s="344" t="s">
        <v>18</v>
      </c>
      <c r="D120" s="345">
        <v>75</v>
      </c>
      <c r="E120" s="345">
        <v>20</v>
      </c>
      <c r="F120" s="345">
        <f t="shared" si="5"/>
        <v>5</v>
      </c>
    </row>
    <row r="121" spans="1:6" x14ac:dyDescent="0.15">
      <c r="A121" s="92" t="b">
        <f t="shared" si="4"/>
        <v>0</v>
      </c>
      <c r="B121" s="494"/>
      <c r="C121" s="346" t="s">
        <v>19</v>
      </c>
      <c r="D121" s="347">
        <v>0</v>
      </c>
      <c r="E121" s="345">
        <v>0</v>
      </c>
      <c r="F121" s="345">
        <f t="shared" si="5"/>
        <v>0</v>
      </c>
    </row>
    <row r="122" spans="1:6" x14ac:dyDescent="0.15">
      <c r="A122" s="92" t="b">
        <f t="shared" si="4"/>
        <v>0</v>
      </c>
      <c r="B122" s="494"/>
      <c r="C122" s="346" t="s">
        <v>20</v>
      </c>
      <c r="D122" s="347">
        <v>0</v>
      </c>
      <c r="E122" s="345">
        <v>0</v>
      </c>
      <c r="F122" s="345">
        <f t="shared" si="5"/>
        <v>0</v>
      </c>
    </row>
    <row r="123" spans="1:6" x14ac:dyDescent="0.15">
      <c r="A123" s="92" t="b">
        <f t="shared" si="4"/>
        <v>0</v>
      </c>
      <c r="B123" s="494"/>
      <c r="C123" s="348" t="s">
        <v>21</v>
      </c>
      <c r="D123" s="349">
        <v>1.5</v>
      </c>
      <c r="E123" s="349">
        <v>1.5</v>
      </c>
      <c r="F123" s="349">
        <f t="shared" si="5"/>
        <v>0</v>
      </c>
    </row>
    <row r="124" spans="1:6" x14ac:dyDescent="0.15">
      <c r="A124" s="92" t="b">
        <f t="shared" si="4"/>
        <v>0</v>
      </c>
      <c r="B124" s="494"/>
      <c r="C124" s="348" t="s">
        <v>22</v>
      </c>
      <c r="D124" s="349">
        <v>3.4</v>
      </c>
      <c r="E124" s="349">
        <v>3.4</v>
      </c>
      <c r="F124" s="349">
        <f t="shared" si="5"/>
        <v>0</v>
      </c>
    </row>
    <row r="125" spans="1:6" x14ac:dyDescent="0.15">
      <c r="A125" s="92" t="b">
        <f t="shared" si="4"/>
        <v>1</v>
      </c>
      <c r="B125" s="494" t="s">
        <v>60</v>
      </c>
      <c r="C125" s="336" t="s">
        <v>3</v>
      </c>
      <c r="D125" s="337">
        <v>1346</v>
      </c>
      <c r="E125" s="337">
        <v>620</v>
      </c>
      <c r="F125" s="337">
        <f t="shared" si="5"/>
        <v>66</v>
      </c>
    </row>
    <row r="126" spans="1:6" x14ac:dyDescent="0.15">
      <c r="A126" s="92" t="b">
        <f t="shared" si="4"/>
        <v>0</v>
      </c>
      <c r="B126" s="494"/>
      <c r="C126" s="336" t="s">
        <v>4</v>
      </c>
      <c r="D126" s="337">
        <v>4.4900000000000011</v>
      </c>
      <c r="E126" s="337">
        <v>2.0699999999999998</v>
      </c>
      <c r="F126" s="337">
        <f t="shared" si="5"/>
        <v>0.22000000000000011</v>
      </c>
    </row>
    <row r="127" spans="1:6" x14ac:dyDescent="0.15">
      <c r="A127" s="92" t="b">
        <f t="shared" si="4"/>
        <v>0</v>
      </c>
      <c r="B127" s="494"/>
      <c r="C127" s="339" t="s">
        <v>5</v>
      </c>
      <c r="D127" s="338">
        <v>725</v>
      </c>
      <c r="E127" s="338">
        <v>340</v>
      </c>
      <c r="F127" s="338">
        <f t="shared" si="5"/>
        <v>35</v>
      </c>
    </row>
    <row r="128" spans="1:6" x14ac:dyDescent="0.15">
      <c r="A128" s="92" t="b">
        <f t="shared" si="4"/>
        <v>0</v>
      </c>
      <c r="B128" s="494"/>
      <c r="C128" s="339" t="s">
        <v>6</v>
      </c>
      <c r="D128" s="338">
        <v>4.8000000000000016</v>
      </c>
      <c r="E128" s="338">
        <v>2.27</v>
      </c>
      <c r="F128" s="338">
        <f t="shared" si="5"/>
        <v>0.23000000000000015</v>
      </c>
    </row>
    <row r="129" spans="1:6" x14ac:dyDescent="0.15">
      <c r="A129" s="92" t="b">
        <f t="shared" si="4"/>
        <v>0</v>
      </c>
      <c r="B129" s="494"/>
      <c r="C129" s="340" t="s">
        <v>7</v>
      </c>
      <c r="D129" s="341">
        <v>134</v>
      </c>
      <c r="E129" s="341">
        <v>64</v>
      </c>
      <c r="F129" s="341">
        <f t="shared" si="5"/>
        <v>6.3636363636363633</v>
      </c>
    </row>
    <row r="130" spans="1:6" x14ac:dyDescent="0.15">
      <c r="A130" s="92" t="b">
        <f t="shared" si="4"/>
        <v>0</v>
      </c>
      <c r="B130" s="494"/>
      <c r="C130" s="340" t="s">
        <v>8</v>
      </c>
      <c r="D130" s="341">
        <v>1</v>
      </c>
      <c r="E130" s="341">
        <v>1</v>
      </c>
      <c r="F130" s="341">
        <f t="shared" si="5"/>
        <v>0</v>
      </c>
    </row>
    <row r="131" spans="1:6" x14ac:dyDescent="0.15">
      <c r="A131" s="92" t="b">
        <f t="shared" si="4"/>
        <v>0</v>
      </c>
      <c r="B131" s="494"/>
      <c r="C131" s="340" t="s">
        <v>9</v>
      </c>
      <c r="D131" s="341">
        <v>0</v>
      </c>
      <c r="E131" s="341">
        <v>0</v>
      </c>
      <c r="F131" s="341">
        <f t="shared" si="5"/>
        <v>0</v>
      </c>
    </row>
    <row r="132" spans="1:6" x14ac:dyDescent="0.15">
      <c r="A132" s="92" t="b">
        <f t="shared" si="4"/>
        <v>0</v>
      </c>
      <c r="B132" s="494"/>
      <c r="C132" s="340" t="s">
        <v>10</v>
      </c>
      <c r="D132" s="341">
        <v>0</v>
      </c>
      <c r="E132" s="341">
        <v>0</v>
      </c>
      <c r="F132" s="341">
        <f t="shared" si="5"/>
        <v>0</v>
      </c>
    </row>
    <row r="133" spans="1:6" x14ac:dyDescent="0.15">
      <c r="A133" s="92" t="b">
        <f t="shared" si="4"/>
        <v>0</v>
      </c>
      <c r="B133" s="494"/>
      <c r="C133" s="340" t="s">
        <v>11</v>
      </c>
      <c r="D133" s="341">
        <v>0</v>
      </c>
      <c r="E133" s="341">
        <v>0</v>
      </c>
      <c r="F133" s="341">
        <f t="shared" ref="F133:F164" si="6">(D133-E133)/11</f>
        <v>0</v>
      </c>
    </row>
    <row r="134" spans="1:6" x14ac:dyDescent="0.15">
      <c r="A134" s="92" t="b">
        <f t="shared" ref="A134:A197" si="7">C$2=C134</f>
        <v>0</v>
      </c>
      <c r="B134" s="494"/>
      <c r="C134" s="340" t="s">
        <v>12</v>
      </c>
      <c r="D134" s="341">
        <v>0</v>
      </c>
      <c r="E134" s="341">
        <v>0</v>
      </c>
      <c r="F134" s="341">
        <f t="shared" si="6"/>
        <v>0</v>
      </c>
    </row>
    <row r="135" spans="1:6" x14ac:dyDescent="0.15">
      <c r="A135" s="92" t="b">
        <f t="shared" si="7"/>
        <v>0</v>
      </c>
      <c r="B135" s="494"/>
      <c r="C135" s="340" t="s">
        <v>13</v>
      </c>
      <c r="D135" s="341">
        <v>0.5</v>
      </c>
      <c r="E135" s="341">
        <v>0.5</v>
      </c>
      <c r="F135" s="341">
        <f t="shared" si="6"/>
        <v>0</v>
      </c>
    </row>
    <row r="136" spans="1:6" x14ac:dyDescent="0.15">
      <c r="A136" s="92" t="b">
        <f t="shared" si="7"/>
        <v>0</v>
      </c>
      <c r="B136" s="494"/>
      <c r="C136" s="342" t="s">
        <v>14</v>
      </c>
      <c r="D136" s="343">
        <v>0</v>
      </c>
      <c r="E136" s="343">
        <v>0</v>
      </c>
      <c r="F136" s="343">
        <f t="shared" si="6"/>
        <v>0</v>
      </c>
    </row>
    <row r="137" spans="1:6" x14ac:dyDescent="0.15">
      <c r="A137" s="92" t="b">
        <f t="shared" si="7"/>
        <v>0</v>
      </c>
      <c r="B137" s="494"/>
      <c r="C137" s="342" t="s">
        <v>15</v>
      </c>
      <c r="D137" s="343">
        <v>0</v>
      </c>
      <c r="E137" s="343">
        <v>0</v>
      </c>
      <c r="F137" s="343">
        <f t="shared" si="6"/>
        <v>0</v>
      </c>
    </row>
    <row r="138" spans="1:6" x14ac:dyDescent="0.15">
      <c r="A138" s="92" t="b">
        <f t="shared" si="7"/>
        <v>0</v>
      </c>
      <c r="B138" s="494"/>
      <c r="C138" s="342" t="s">
        <v>670</v>
      </c>
      <c r="D138" s="343">
        <v>0</v>
      </c>
      <c r="E138" s="343">
        <v>0</v>
      </c>
      <c r="F138" s="343">
        <f t="shared" si="6"/>
        <v>0</v>
      </c>
    </row>
    <row r="139" spans="1:6" x14ac:dyDescent="0.15">
      <c r="A139" s="92" t="b">
        <f t="shared" si="7"/>
        <v>0</v>
      </c>
      <c r="B139" s="494"/>
      <c r="C139" s="344" t="s">
        <v>17</v>
      </c>
      <c r="D139" s="345">
        <v>86</v>
      </c>
      <c r="E139" s="345">
        <v>20</v>
      </c>
      <c r="F139" s="345">
        <f t="shared" si="6"/>
        <v>6</v>
      </c>
    </row>
    <row r="140" spans="1:6" x14ac:dyDescent="0.15">
      <c r="A140" s="92" t="b">
        <f t="shared" si="7"/>
        <v>0</v>
      </c>
      <c r="B140" s="494"/>
      <c r="C140" s="344" t="s">
        <v>18</v>
      </c>
      <c r="D140" s="345">
        <v>86</v>
      </c>
      <c r="E140" s="345">
        <v>20</v>
      </c>
      <c r="F140" s="345">
        <f t="shared" si="6"/>
        <v>6</v>
      </c>
    </row>
    <row r="141" spans="1:6" x14ac:dyDescent="0.15">
      <c r="A141" s="92" t="b">
        <f t="shared" si="7"/>
        <v>0</v>
      </c>
      <c r="B141" s="494"/>
      <c r="C141" s="346" t="s">
        <v>19</v>
      </c>
      <c r="D141" s="347">
        <v>0</v>
      </c>
      <c r="E141" s="345">
        <v>0</v>
      </c>
      <c r="F141" s="345">
        <f t="shared" si="6"/>
        <v>0</v>
      </c>
    </row>
    <row r="142" spans="1:6" x14ac:dyDescent="0.15">
      <c r="A142" s="92" t="b">
        <f t="shared" si="7"/>
        <v>0</v>
      </c>
      <c r="B142" s="494"/>
      <c r="C142" s="346" t="s">
        <v>20</v>
      </c>
      <c r="D142" s="347">
        <v>0</v>
      </c>
      <c r="E142" s="345">
        <v>0</v>
      </c>
      <c r="F142" s="345">
        <f t="shared" si="6"/>
        <v>0</v>
      </c>
    </row>
    <row r="143" spans="1:6" x14ac:dyDescent="0.15">
      <c r="A143" s="92" t="b">
        <f t="shared" si="7"/>
        <v>0</v>
      </c>
      <c r="B143" s="494"/>
      <c r="C143" s="348" t="s">
        <v>21</v>
      </c>
      <c r="D143" s="349">
        <v>6.5</v>
      </c>
      <c r="E143" s="349">
        <v>6.5</v>
      </c>
      <c r="F143" s="349">
        <f t="shared" si="6"/>
        <v>0</v>
      </c>
    </row>
    <row r="144" spans="1:6" x14ac:dyDescent="0.15">
      <c r="A144" s="92" t="b">
        <f t="shared" si="7"/>
        <v>0</v>
      </c>
      <c r="B144" s="494"/>
      <c r="C144" s="348" t="s">
        <v>22</v>
      </c>
      <c r="D144" s="349">
        <v>3.2</v>
      </c>
      <c r="E144" s="349">
        <v>3.2</v>
      </c>
      <c r="F144" s="349">
        <f t="shared" si="6"/>
        <v>0</v>
      </c>
    </row>
    <row r="145" spans="1:6" x14ac:dyDescent="0.15">
      <c r="A145" s="92" t="b">
        <f t="shared" si="7"/>
        <v>1</v>
      </c>
      <c r="B145" s="494" t="s">
        <v>62</v>
      </c>
      <c r="C145" s="336" t="s">
        <v>3</v>
      </c>
      <c r="D145" s="337">
        <v>1405</v>
      </c>
      <c r="E145" s="337">
        <v>646</v>
      </c>
      <c r="F145" s="337">
        <f t="shared" si="6"/>
        <v>69</v>
      </c>
    </row>
    <row r="146" spans="1:6" x14ac:dyDescent="0.15">
      <c r="A146" s="92" t="b">
        <f t="shared" si="7"/>
        <v>0</v>
      </c>
      <c r="B146" s="494"/>
      <c r="C146" s="336" t="s">
        <v>4</v>
      </c>
      <c r="D146" s="337">
        <v>4.6800000000000006</v>
      </c>
      <c r="E146" s="337">
        <v>2.15</v>
      </c>
      <c r="F146" s="337">
        <f t="shared" si="6"/>
        <v>0.23000000000000007</v>
      </c>
    </row>
    <row r="147" spans="1:6" x14ac:dyDescent="0.15">
      <c r="A147" s="92" t="b">
        <f t="shared" si="7"/>
        <v>0</v>
      </c>
      <c r="B147" s="494"/>
      <c r="C147" s="339" t="s">
        <v>5</v>
      </c>
      <c r="D147" s="338">
        <v>422</v>
      </c>
      <c r="E147" s="338">
        <v>180</v>
      </c>
      <c r="F147" s="338">
        <f t="shared" si="6"/>
        <v>22</v>
      </c>
    </row>
    <row r="148" spans="1:6" x14ac:dyDescent="0.15">
      <c r="A148" s="92" t="b">
        <f t="shared" si="7"/>
        <v>0</v>
      </c>
      <c r="B148" s="494"/>
      <c r="C148" s="339" t="s">
        <v>6</v>
      </c>
      <c r="D148" s="338">
        <v>2.8499999999999992</v>
      </c>
      <c r="E148" s="338">
        <v>1.2</v>
      </c>
      <c r="F148" s="338">
        <f t="shared" si="6"/>
        <v>0.14999999999999994</v>
      </c>
    </row>
    <row r="149" spans="1:6" x14ac:dyDescent="0.15">
      <c r="A149" s="92" t="b">
        <f t="shared" si="7"/>
        <v>0</v>
      </c>
      <c r="B149" s="494"/>
      <c r="C149" s="340" t="s">
        <v>7</v>
      </c>
      <c r="D149" s="341">
        <v>130.99999999999997</v>
      </c>
      <c r="E149" s="341">
        <v>66</v>
      </c>
      <c r="F149" s="341">
        <f t="shared" si="6"/>
        <v>5.9090909090909065</v>
      </c>
    </row>
    <row r="150" spans="1:6" x14ac:dyDescent="0.15">
      <c r="A150" s="92" t="b">
        <f t="shared" si="7"/>
        <v>0</v>
      </c>
      <c r="B150" s="494"/>
      <c r="C150" s="340" t="s">
        <v>8</v>
      </c>
      <c r="D150" s="341">
        <v>1.3599999999999999</v>
      </c>
      <c r="E150" s="341">
        <v>1</v>
      </c>
      <c r="F150" s="341">
        <f t="shared" si="6"/>
        <v>3.2727272727272716E-2</v>
      </c>
    </row>
    <row r="151" spans="1:6" x14ac:dyDescent="0.15">
      <c r="A151" s="92" t="b">
        <f t="shared" si="7"/>
        <v>0</v>
      </c>
      <c r="B151" s="494"/>
      <c r="C151" s="340" t="s">
        <v>9</v>
      </c>
      <c r="D151" s="341">
        <v>0</v>
      </c>
      <c r="E151" s="341">
        <v>0</v>
      </c>
      <c r="F151" s="341">
        <f t="shared" si="6"/>
        <v>0</v>
      </c>
    </row>
    <row r="152" spans="1:6" x14ac:dyDescent="0.15">
      <c r="A152" s="92" t="b">
        <f t="shared" si="7"/>
        <v>0</v>
      </c>
      <c r="B152" s="494"/>
      <c r="C152" s="340" t="s">
        <v>10</v>
      </c>
      <c r="D152" s="341">
        <v>0</v>
      </c>
      <c r="E152" s="341">
        <v>0</v>
      </c>
      <c r="F152" s="341">
        <f t="shared" si="6"/>
        <v>0</v>
      </c>
    </row>
    <row r="153" spans="1:6" x14ac:dyDescent="0.15">
      <c r="A153" s="92" t="b">
        <f t="shared" si="7"/>
        <v>0</v>
      </c>
      <c r="B153" s="494"/>
      <c r="C153" s="340" t="s">
        <v>11</v>
      </c>
      <c r="D153" s="341">
        <v>0</v>
      </c>
      <c r="E153" s="341">
        <v>0</v>
      </c>
      <c r="F153" s="341">
        <f t="shared" si="6"/>
        <v>0</v>
      </c>
    </row>
    <row r="154" spans="1:6" x14ac:dyDescent="0.15">
      <c r="A154" s="92" t="b">
        <f t="shared" si="7"/>
        <v>0</v>
      </c>
      <c r="B154" s="494"/>
      <c r="C154" s="340" t="s">
        <v>12</v>
      </c>
      <c r="D154" s="341">
        <v>0</v>
      </c>
      <c r="E154" s="341">
        <v>0</v>
      </c>
      <c r="F154" s="341">
        <f t="shared" si="6"/>
        <v>0</v>
      </c>
    </row>
    <row r="155" spans="1:6" x14ac:dyDescent="0.15">
      <c r="A155" s="92" t="b">
        <f t="shared" si="7"/>
        <v>0</v>
      </c>
      <c r="B155" s="494"/>
      <c r="C155" s="340" t="s">
        <v>13</v>
      </c>
      <c r="D155" s="341">
        <v>0.5</v>
      </c>
      <c r="E155" s="341">
        <v>0.5</v>
      </c>
      <c r="F155" s="341">
        <f t="shared" si="6"/>
        <v>0</v>
      </c>
    </row>
    <row r="156" spans="1:6" x14ac:dyDescent="0.15">
      <c r="A156" s="92" t="b">
        <f t="shared" si="7"/>
        <v>0</v>
      </c>
      <c r="B156" s="494"/>
      <c r="C156" s="342" t="s">
        <v>14</v>
      </c>
      <c r="D156" s="343">
        <v>0</v>
      </c>
      <c r="E156" s="343">
        <v>0</v>
      </c>
      <c r="F156" s="343">
        <f t="shared" si="6"/>
        <v>0</v>
      </c>
    </row>
    <row r="157" spans="1:6" x14ac:dyDescent="0.15">
      <c r="A157" s="92" t="b">
        <f t="shared" si="7"/>
        <v>0</v>
      </c>
      <c r="B157" s="494"/>
      <c r="C157" s="342" t="s">
        <v>15</v>
      </c>
      <c r="D157" s="343">
        <v>0</v>
      </c>
      <c r="E157" s="343">
        <v>0</v>
      </c>
      <c r="F157" s="343">
        <f t="shared" si="6"/>
        <v>0</v>
      </c>
    </row>
    <row r="158" spans="1:6" x14ac:dyDescent="0.15">
      <c r="A158" s="92" t="b">
        <f t="shared" si="7"/>
        <v>0</v>
      </c>
      <c r="B158" s="494"/>
      <c r="C158" s="342" t="s">
        <v>670</v>
      </c>
      <c r="D158" s="343">
        <v>0</v>
      </c>
      <c r="E158" s="343">
        <v>0</v>
      </c>
      <c r="F158" s="343">
        <f t="shared" si="6"/>
        <v>0</v>
      </c>
    </row>
    <row r="159" spans="1:6" x14ac:dyDescent="0.15">
      <c r="A159" s="92" t="b">
        <f t="shared" si="7"/>
        <v>0</v>
      </c>
      <c r="B159" s="494"/>
      <c r="C159" s="344" t="s">
        <v>17</v>
      </c>
      <c r="D159" s="345">
        <v>86</v>
      </c>
      <c r="E159" s="345">
        <v>20</v>
      </c>
      <c r="F159" s="345">
        <f t="shared" si="6"/>
        <v>6</v>
      </c>
    </row>
    <row r="160" spans="1:6" x14ac:dyDescent="0.15">
      <c r="A160" s="92" t="b">
        <f t="shared" si="7"/>
        <v>0</v>
      </c>
      <c r="B160" s="494"/>
      <c r="C160" s="344" t="s">
        <v>18</v>
      </c>
      <c r="D160" s="345">
        <v>86</v>
      </c>
      <c r="E160" s="345">
        <v>20</v>
      </c>
      <c r="F160" s="345">
        <f t="shared" si="6"/>
        <v>6</v>
      </c>
    </row>
    <row r="161" spans="1:6" x14ac:dyDescent="0.15">
      <c r="A161" s="92" t="b">
        <f t="shared" si="7"/>
        <v>0</v>
      </c>
      <c r="B161" s="494"/>
      <c r="C161" s="346" t="s">
        <v>19</v>
      </c>
      <c r="D161" s="347">
        <v>0</v>
      </c>
      <c r="E161" s="345">
        <v>0</v>
      </c>
      <c r="F161" s="345">
        <f t="shared" si="6"/>
        <v>0</v>
      </c>
    </row>
    <row r="162" spans="1:6" x14ac:dyDescent="0.15">
      <c r="A162" s="92" t="b">
        <f t="shared" si="7"/>
        <v>0</v>
      </c>
      <c r="B162" s="494"/>
      <c r="C162" s="346" t="s">
        <v>20</v>
      </c>
      <c r="D162" s="347">
        <v>0</v>
      </c>
      <c r="E162" s="345">
        <v>0</v>
      </c>
      <c r="F162" s="345">
        <f t="shared" si="6"/>
        <v>0</v>
      </c>
    </row>
    <row r="163" spans="1:6" x14ac:dyDescent="0.15">
      <c r="A163" s="92" t="b">
        <f t="shared" si="7"/>
        <v>0</v>
      </c>
      <c r="B163" s="494"/>
      <c r="C163" s="348" t="s">
        <v>21</v>
      </c>
      <c r="D163" s="349">
        <v>6</v>
      </c>
      <c r="E163" s="349">
        <v>6</v>
      </c>
      <c r="F163" s="349">
        <f t="shared" si="6"/>
        <v>0</v>
      </c>
    </row>
    <row r="164" spans="1:6" x14ac:dyDescent="0.15">
      <c r="A164" s="92" t="b">
        <f t="shared" si="7"/>
        <v>0</v>
      </c>
      <c r="B164" s="494"/>
      <c r="C164" s="348" t="s">
        <v>22</v>
      </c>
      <c r="D164" s="349">
        <v>3.1</v>
      </c>
      <c r="E164" s="349">
        <v>3.1</v>
      </c>
      <c r="F164" s="349">
        <f t="shared" si="6"/>
        <v>0</v>
      </c>
    </row>
    <row r="165" spans="1:6" x14ac:dyDescent="0.15">
      <c r="A165" s="92" t="b">
        <f t="shared" si="7"/>
        <v>1</v>
      </c>
      <c r="B165" s="494" t="s">
        <v>64</v>
      </c>
      <c r="C165" s="336" t="s">
        <v>3</v>
      </c>
      <c r="D165" s="337">
        <v>1453</v>
      </c>
      <c r="E165" s="337">
        <v>672</v>
      </c>
      <c r="F165" s="337">
        <f t="shared" ref="F165:F184" si="8">(D165-E165)/11</f>
        <v>71</v>
      </c>
    </row>
    <row r="166" spans="1:6" x14ac:dyDescent="0.15">
      <c r="A166" s="92" t="b">
        <f t="shared" si="7"/>
        <v>0</v>
      </c>
      <c r="B166" s="494"/>
      <c r="C166" s="336" t="s">
        <v>4</v>
      </c>
      <c r="D166" s="337">
        <v>5.15</v>
      </c>
      <c r="E166" s="337">
        <v>2.4</v>
      </c>
      <c r="F166" s="337">
        <f t="shared" si="8"/>
        <v>0.25000000000000006</v>
      </c>
    </row>
    <row r="167" spans="1:6" x14ac:dyDescent="0.15">
      <c r="A167" s="92" t="b">
        <f t="shared" si="7"/>
        <v>0</v>
      </c>
      <c r="B167" s="494"/>
      <c r="C167" s="339" t="s">
        <v>5</v>
      </c>
      <c r="D167" s="338">
        <v>315</v>
      </c>
      <c r="E167" s="338">
        <v>150</v>
      </c>
      <c r="F167" s="338">
        <f t="shared" si="8"/>
        <v>15</v>
      </c>
    </row>
    <row r="168" spans="1:6" x14ac:dyDescent="0.15">
      <c r="A168" s="92" t="b">
        <f t="shared" si="7"/>
        <v>0</v>
      </c>
      <c r="B168" s="494"/>
      <c r="C168" s="339" t="s">
        <v>6</v>
      </c>
      <c r="D168" s="338">
        <v>2.2100000000000009</v>
      </c>
      <c r="E168" s="338">
        <v>1</v>
      </c>
      <c r="F168" s="338">
        <f t="shared" si="8"/>
        <v>0.11000000000000008</v>
      </c>
    </row>
    <row r="169" spans="1:6" x14ac:dyDescent="0.15">
      <c r="A169" s="92" t="b">
        <f t="shared" si="7"/>
        <v>0</v>
      </c>
      <c r="B169" s="494"/>
      <c r="C169" s="340" t="s">
        <v>7</v>
      </c>
      <c r="D169" s="341">
        <v>86.999999999999986</v>
      </c>
      <c r="E169" s="341">
        <v>50</v>
      </c>
      <c r="F169" s="341">
        <f t="shared" si="8"/>
        <v>3.3636363636363624</v>
      </c>
    </row>
    <row r="170" spans="1:6" x14ac:dyDescent="0.15">
      <c r="A170" s="92" t="b">
        <f t="shared" si="7"/>
        <v>0</v>
      </c>
      <c r="B170" s="494"/>
      <c r="C170" s="340" t="s">
        <v>8</v>
      </c>
      <c r="D170" s="341">
        <v>1.1100000000000001</v>
      </c>
      <c r="E170" s="341">
        <v>1</v>
      </c>
      <c r="F170" s="341">
        <f t="shared" si="8"/>
        <v>1.0000000000000009E-2</v>
      </c>
    </row>
    <row r="171" spans="1:6" x14ac:dyDescent="0.15">
      <c r="A171" s="92" t="b">
        <f t="shared" si="7"/>
        <v>0</v>
      </c>
      <c r="B171" s="494"/>
      <c r="C171" s="340" t="s">
        <v>9</v>
      </c>
      <c r="D171" s="341">
        <v>0</v>
      </c>
      <c r="E171" s="341">
        <v>0</v>
      </c>
      <c r="F171" s="341">
        <f t="shared" si="8"/>
        <v>0</v>
      </c>
    </row>
    <row r="172" spans="1:6" x14ac:dyDescent="0.15">
      <c r="A172" s="92" t="b">
        <f t="shared" si="7"/>
        <v>0</v>
      </c>
      <c r="B172" s="494"/>
      <c r="C172" s="340" t="s">
        <v>10</v>
      </c>
      <c r="D172" s="341">
        <v>0</v>
      </c>
      <c r="E172" s="341">
        <v>0</v>
      </c>
      <c r="F172" s="341">
        <f t="shared" si="8"/>
        <v>0</v>
      </c>
    </row>
    <row r="173" spans="1:6" x14ac:dyDescent="0.15">
      <c r="A173" s="92" t="b">
        <f t="shared" si="7"/>
        <v>0</v>
      </c>
      <c r="B173" s="494"/>
      <c r="C173" s="340" t="s">
        <v>11</v>
      </c>
      <c r="D173" s="341">
        <v>0</v>
      </c>
      <c r="E173" s="341">
        <v>0</v>
      </c>
      <c r="F173" s="341">
        <f t="shared" si="8"/>
        <v>0</v>
      </c>
    </row>
    <row r="174" spans="1:6" x14ac:dyDescent="0.15">
      <c r="A174" s="92" t="b">
        <f t="shared" si="7"/>
        <v>0</v>
      </c>
      <c r="B174" s="494"/>
      <c r="C174" s="340" t="s">
        <v>12</v>
      </c>
      <c r="D174" s="341">
        <v>0</v>
      </c>
      <c r="E174" s="341">
        <v>0</v>
      </c>
      <c r="F174" s="341">
        <f t="shared" si="8"/>
        <v>0</v>
      </c>
    </row>
    <row r="175" spans="1:6" x14ac:dyDescent="0.15">
      <c r="A175" s="92" t="b">
        <f t="shared" si="7"/>
        <v>0</v>
      </c>
      <c r="B175" s="494"/>
      <c r="C175" s="340" t="s">
        <v>13</v>
      </c>
      <c r="D175" s="341">
        <v>0.5</v>
      </c>
      <c r="E175" s="341">
        <v>0.5</v>
      </c>
      <c r="F175" s="341">
        <f t="shared" si="8"/>
        <v>0</v>
      </c>
    </row>
    <row r="176" spans="1:6" x14ac:dyDescent="0.15">
      <c r="A176" s="92" t="b">
        <f t="shared" si="7"/>
        <v>0</v>
      </c>
      <c r="B176" s="494"/>
      <c r="C176" s="342" t="s">
        <v>14</v>
      </c>
      <c r="D176" s="343">
        <v>0</v>
      </c>
      <c r="E176" s="343">
        <v>0</v>
      </c>
      <c r="F176" s="343">
        <f t="shared" si="8"/>
        <v>0</v>
      </c>
    </row>
    <row r="177" spans="1:6" x14ac:dyDescent="0.15">
      <c r="A177" s="92" t="b">
        <f t="shared" si="7"/>
        <v>0</v>
      </c>
      <c r="B177" s="494"/>
      <c r="C177" s="342" t="s">
        <v>15</v>
      </c>
      <c r="D177" s="343">
        <v>0</v>
      </c>
      <c r="E177" s="343">
        <v>0</v>
      </c>
      <c r="F177" s="343">
        <f t="shared" si="8"/>
        <v>0</v>
      </c>
    </row>
    <row r="178" spans="1:6" x14ac:dyDescent="0.15">
      <c r="A178" s="92" t="b">
        <f t="shared" si="7"/>
        <v>0</v>
      </c>
      <c r="B178" s="494"/>
      <c r="C178" s="342" t="s">
        <v>670</v>
      </c>
      <c r="D178" s="343">
        <v>0</v>
      </c>
      <c r="E178" s="343">
        <v>0</v>
      </c>
      <c r="F178" s="343">
        <f t="shared" si="8"/>
        <v>0</v>
      </c>
    </row>
    <row r="179" spans="1:6" x14ac:dyDescent="0.15">
      <c r="A179" s="92" t="b">
        <f t="shared" si="7"/>
        <v>0</v>
      </c>
      <c r="B179" s="494"/>
      <c r="C179" s="344" t="s">
        <v>17</v>
      </c>
      <c r="D179" s="345">
        <v>64</v>
      </c>
      <c r="E179" s="345">
        <v>20</v>
      </c>
      <c r="F179" s="345">
        <f t="shared" si="8"/>
        <v>4</v>
      </c>
    </row>
    <row r="180" spans="1:6" x14ac:dyDescent="0.15">
      <c r="A180" s="92" t="b">
        <f t="shared" si="7"/>
        <v>0</v>
      </c>
      <c r="B180" s="494"/>
      <c r="C180" s="344" t="s">
        <v>18</v>
      </c>
      <c r="D180" s="345">
        <v>64</v>
      </c>
      <c r="E180" s="345">
        <v>20</v>
      </c>
      <c r="F180" s="345">
        <f t="shared" si="8"/>
        <v>4</v>
      </c>
    </row>
    <row r="181" spans="1:6" x14ac:dyDescent="0.15">
      <c r="A181" s="92" t="b">
        <f t="shared" si="7"/>
        <v>0</v>
      </c>
      <c r="B181" s="494"/>
      <c r="C181" s="346" t="s">
        <v>19</v>
      </c>
      <c r="D181" s="347">
        <v>0</v>
      </c>
      <c r="E181" s="345">
        <v>0</v>
      </c>
      <c r="F181" s="345">
        <f t="shared" si="8"/>
        <v>0</v>
      </c>
    </row>
    <row r="182" spans="1:6" x14ac:dyDescent="0.15">
      <c r="A182" s="92" t="b">
        <f t="shared" si="7"/>
        <v>0</v>
      </c>
      <c r="B182" s="494"/>
      <c r="C182" s="346" t="s">
        <v>20</v>
      </c>
      <c r="D182" s="347">
        <v>0</v>
      </c>
      <c r="E182" s="345">
        <v>0</v>
      </c>
      <c r="F182" s="345">
        <f t="shared" si="8"/>
        <v>0</v>
      </c>
    </row>
    <row r="183" spans="1:6" x14ac:dyDescent="0.15">
      <c r="A183" s="92" t="b">
        <f t="shared" si="7"/>
        <v>0</v>
      </c>
      <c r="B183" s="494"/>
      <c r="C183" s="348" t="s">
        <v>21</v>
      </c>
      <c r="D183" s="349">
        <v>6.5</v>
      </c>
      <c r="E183" s="349">
        <v>6.5</v>
      </c>
      <c r="F183" s="349">
        <f t="shared" si="8"/>
        <v>0</v>
      </c>
    </row>
    <row r="184" spans="1:6" x14ac:dyDescent="0.15">
      <c r="A184" s="92" t="b">
        <f t="shared" si="7"/>
        <v>0</v>
      </c>
      <c r="B184" s="494"/>
      <c r="C184" s="348" t="s">
        <v>22</v>
      </c>
      <c r="D184" s="349">
        <v>3.1</v>
      </c>
      <c r="E184" s="349">
        <v>3.1</v>
      </c>
      <c r="F184" s="349">
        <f t="shared" si="8"/>
        <v>0</v>
      </c>
    </row>
    <row r="185" spans="1:6" x14ac:dyDescent="0.15">
      <c r="A185" s="92" t="b">
        <f t="shared" si="7"/>
        <v>1</v>
      </c>
      <c r="B185" s="494" t="s">
        <v>720</v>
      </c>
      <c r="C185" s="336" t="s">
        <v>3</v>
      </c>
      <c r="D185" s="337">
        <v>1490</v>
      </c>
      <c r="E185" s="337">
        <v>632</v>
      </c>
      <c r="F185" s="337">
        <f t="shared" ref="F185:F204" si="9">(D185-E185)/11</f>
        <v>78</v>
      </c>
    </row>
    <row r="186" spans="1:6" x14ac:dyDescent="0.15">
      <c r="A186" s="92" t="b">
        <f t="shared" si="7"/>
        <v>0</v>
      </c>
      <c r="B186" s="494"/>
      <c r="C186" s="336" t="s">
        <v>4</v>
      </c>
      <c r="D186" s="337">
        <v>7.3999999999999968</v>
      </c>
      <c r="E186" s="337">
        <v>3.55</v>
      </c>
      <c r="F186" s="337">
        <f t="shared" si="9"/>
        <v>0.3499999999999997</v>
      </c>
    </row>
    <row r="187" spans="1:6" x14ac:dyDescent="0.15">
      <c r="A187" s="92" t="b">
        <f t="shared" si="7"/>
        <v>0</v>
      </c>
      <c r="B187" s="494"/>
      <c r="C187" s="339" t="s">
        <v>5</v>
      </c>
      <c r="D187" s="338">
        <v>464</v>
      </c>
      <c r="E187" s="338">
        <v>200</v>
      </c>
      <c r="F187" s="338">
        <f t="shared" si="9"/>
        <v>24</v>
      </c>
    </row>
    <row r="188" spans="1:6" x14ac:dyDescent="0.15">
      <c r="A188" s="92" t="b">
        <f t="shared" si="7"/>
        <v>0</v>
      </c>
      <c r="B188" s="494"/>
      <c r="C188" s="339" t="s">
        <v>6</v>
      </c>
      <c r="D188" s="338">
        <v>3.0900000000000007</v>
      </c>
      <c r="E188" s="338">
        <v>1.33</v>
      </c>
      <c r="F188" s="338">
        <f t="shared" si="9"/>
        <v>0.16000000000000006</v>
      </c>
    </row>
    <row r="189" spans="1:6" x14ac:dyDescent="0.15">
      <c r="A189" s="92" t="b">
        <f t="shared" si="7"/>
        <v>0</v>
      </c>
      <c r="B189" s="494"/>
      <c r="C189" s="340" t="s">
        <v>7</v>
      </c>
      <c r="D189" s="341">
        <v>148.80000000000001</v>
      </c>
      <c r="E189" s="341">
        <v>74</v>
      </c>
      <c r="F189" s="341">
        <f t="shared" si="9"/>
        <v>6.8000000000000007</v>
      </c>
    </row>
    <row r="190" spans="1:6" x14ac:dyDescent="0.15">
      <c r="A190" s="92" t="b">
        <f t="shared" si="7"/>
        <v>0</v>
      </c>
      <c r="B190" s="494"/>
      <c r="C190" s="340" t="s">
        <v>8</v>
      </c>
      <c r="D190" s="341">
        <v>1</v>
      </c>
      <c r="E190" s="341">
        <v>1</v>
      </c>
      <c r="F190" s="341">
        <f t="shared" si="9"/>
        <v>0</v>
      </c>
    </row>
    <row r="191" spans="1:6" x14ac:dyDescent="0.15">
      <c r="A191" s="92" t="b">
        <f t="shared" si="7"/>
        <v>0</v>
      </c>
      <c r="B191" s="494"/>
      <c r="C191" s="340" t="s">
        <v>9</v>
      </c>
      <c r="D191" s="341">
        <v>0</v>
      </c>
      <c r="E191" s="341">
        <v>0</v>
      </c>
      <c r="F191" s="341">
        <f t="shared" si="9"/>
        <v>0</v>
      </c>
    </row>
    <row r="192" spans="1:6" x14ac:dyDescent="0.15">
      <c r="A192" s="92" t="b">
        <f t="shared" si="7"/>
        <v>0</v>
      </c>
      <c r="B192" s="494"/>
      <c r="C192" s="340" t="s">
        <v>10</v>
      </c>
      <c r="D192" s="341">
        <v>0</v>
      </c>
      <c r="E192" s="341">
        <v>0</v>
      </c>
      <c r="F192" s="341">
        <f t="shared" si="9"/>
        <v>0</v>
      </c>
    </row>
    <row r="193" spans="1:6" x14ac:dyDescent="0.15">
      <c r="A193" s="92" t="b">
        <f t="shared" si="7"/>
        <v>0</v>
      </c>
      <c r="B193" s="494"/>
      <c r="C193" s="340" t="s">
        <v>11</v>
      </c>
      <c r="D193" s="341">
        <v>0</v>
      </c>
      <c r="E193" s="341">
        <v>0</v>
      </c>
      <c r="F193" s="341">
        <f t="shared" si="9"/>
        <v>0</v>
      </c>
    </row>
    <row r="194" spans="1:6" x14ac:dyDescent="0.15">
      <c r="A194" s="92" t="b">
        <f t="shared" si="7"/>
        <v>0</v>
      </c>
      <c r="B194" s="494"/>
      <c r="C194" s="340" t="s">
        <v>12</v>
      </c>
      <c r="D194" s="341">
        <v>0</v>
      </c>
      <c r="E194" s="341">
        <v>0</v>
      </c>
      <c r="F194" s="341">
        <f t="shared" si="9"/>
        <v>0</v>
      </c>
    </row>
    <row r="195" spans="1:6" x14ac:dyDescent="0.15">
      <c r="A195" s="92" t="b">
        <f t="shared" si="7"/>
        <v>0</v>
      </c>
      <c r="B195" s="494"/>
      <c r="C195" s="340" t="s">
        <v>13</v>
      </c>
      <c r="D195" s="341">
        <v>0.5</v>
      </c>
      <c r="E195" s="341">
        <v>0.5</v>
      </c>
      <c r="F195" s="341">
        <f t="shared" si="9"/>
        <v>0</v>
      </c>
    </row>
    <row r="196" spans="1:6" x14ac:dyDescent="0.15">
      <c r="A196" s="92" t="b">
        <f t="shared" si="7"/>
        <v>0</v>
      </c>
      <c r="B196" s="494"/>
      <c r="C196" s="342" t="s">
        <v>14</v>
      </c>
      <c r="D196" s="343">
        <v>0</v>
      </c>
      <c r="E196" s="343">
        <v>0</v>
      </c>
      <c r="F196" s="343">
        <f t="shared" si="9"/>
        <v>0</v>
      </c>
    </row>
    <row r="197" spans="1:6" x14ac:dyDescent="0.15">
      <c r="A197" s="92" t="b">
        <f t="shared" si="7"/>
        <v>0</v>
      </c>
      <c r="B197" s="494"/>
      <c r="C197" s="342" t="s">
        <v>15</v>
      </c>
      <c r="D197" s="343">
        <v>0</v>
      </c>
      <c r="E197" s="343">
        <v>0</v>
      </c>
      <c r="F197" s="343">
        <f t="shared" si="9"/>
        <v>0</v>
      </c>
    </row>
    <row r="198" spans="1:6" x14ac:dyDescent="0.15">
      <c r="A198" s="92" t="b">
        <f t="shared" ref="A198:A261" si="10">C$2=C198</f>
        <v>0</v>
      </c>
      <c r="B198" s="494"/>
      <c r="C198" s="342" t="s">
        <v>670</v>
      </c>
      <c r="D198" s="343">
        <v>0</v>
      </c>
      <c r="E198" s="343">
        <v>0</v>
      </c>
      <c r="F198" s="343">
        <f t="shared" si="9"/>
        <v>0</v>
      </c>
    </row>
    <row r="199" spans="1:6" x14ac:dyDescent="0.15">
      <c r="A199" s="92" t="b">
        <f t="shared" si="10"/>
        <v>0</v>
      </c>
      <c r="B199" s="494"/>
      <c r="C199" s="344" t="s">
        <v>17</v>
      </c>
      <c r="D199" s="345">
        <v>108</v>
      </c>
      <c r="E199" s="345">
        <v>20</v>
      </c>
      <c r="F199" s="345">
        <f t="shared" si="9"/>
        <v>8</v>
      </c>
    </row>
    <row r="200" spans="1:6" x14ac:dyDescent="0.15">
      <c r="A200" s="92" t="b">
        <f t="shared" si="10"/>
        <v>0</v>
      </c>
      <c r="B200" s="494"/>
      <c r="C200" s="344" t="s">
        <v>18</v>
      </c>
      <c r="D200" s="345">
        <v>86</v>
      </c>
      <c r="E200" s="345">
        <v>20</v>
      </c>
      <c r="F200" s="345">
        <f t="shared" si="9"/>
        <v>6</v>
      </c>
    </row>
    <row r="201" spans="1:6" x14ac:dyDescent="0.15">
      <c r="A201" s="92" t="b">
        <f t="shared" si="10"/>
        <v>0</v>
      </c>
      <c r="B201" s="494"/>
      <c r="C201" s="346" t="s">
        <v>19</v>
      </c>
      <c r="D201" s="347">
        <v>0</v>
      </c>
      <c r="E201" s="345">
        <v>0</v>
      </c>
      <c r="F201" s="345">
        <f t="shared" si="9"/>
        <v>0</v>
      </c>
    </row>
    <row r="202" spans="1:6" x14ac:dyDescent="0.15">
      <c r="A202" s="92" t="b">
        <f t="shared" si="10"/>
        <v>0</v>
      </c>
      <c r="B202" s="494"/>
      <c r="C202" s="346" t="s">
        <v>20</v>
      </c>
      <c r="D202" s="347">
        <v>0</v>
      </c>
      <c r="E202" s="345">
        <v>0</v>
      </c>
      <c r="F202" s="345">
        <f t="shared" si="9"/>
        <v>0</v>
      </c>
    </row>
    <row r="203" spans="1:6" x14ac:dyDescent="0.15">
      <c r="A203" s="92" t="b">
        <f t="shared" si="10"/>
        <v>0</v>
      </c>
      <c r="B203" s="494"/>
      <c r="C203" s="348" t="s">
        <v>21</v>
      </c>
      <c r="D203" s="349">
        <v>5.5</v>
      </c>
      <c r="E203" s="349">
        <v>5.5</v>
      </c>
      <c r="F203" s="349">
        <f t="shared" si="9"/>
        <v>0</v>
      </c>
    </row>
    <row r="204" spans="1:6" x14ac:dyDescent="0.15">
      <c r="A204" s="92" t="b">
        <f t="shared" si="10"/>
        <v>0</v>
      </c>
      <c r="B204" s="494"/>
      <c r="C204" s="348" t="s">
        <v>22</v>
      </c>
      <c r="D204" s="349">
        <v>3.4</v>
      </c>
      <c r="E204" s="349">
        <v>3.4</v>
      </c>
      <c r="F204" s="349">
        <f t="shared" si="9"/>
        <v>0</v>
      </c>
    </row>
    <row r="205" spans="1:6" x14ac:dyDescent="0.15">
      <c r="A205" s="92" t="b">
        <f t="shared" si="10"/>
        <v>1</v>
      </c>
      <c r="B205" s="494" t="s">
        <v>67</v>
      </c>
      <c r="C205" s="336" t="s">
        <v>3</v>
      </c>
      <c r="D205" s="337">
        <v>1555</v>
      </c>
      <c r="E205" s="337">
        <v>741</v>
      </c>
      <c r="F205" s="337">
        <f t="shared" ref="F205:F224" si="11">(D205-E205)/11</f>
        <v>74</v>
      </c>
    </row>
    <row r="206" spans="1:6" x14ac:dyDescent="0.15">
      <c r="A206" s="92" t="b">
        <f t="shared" si="10"/>
        <v>0</v>
      </c>
      <c r="B206" s="494"/>
      <c r="C206" s="336" t="s">
        <v>4</v>
      </c>
      <c r="D206" s="337">
        <v>7.3709999999999996</v>
      </c>
      <c r="E206" s="337">
        <v>3.51</v>
      </c>
      <c r="F206" s="337">
        <f t="shared" si="11"/>
        <v>0.35099999999999998</v>
      </c>
    </row>
    <row r="207" spans="1:6" x14ac:dyDescent="0.15">
      <c r="A207" s="92" t="b">
        <f t="shared" si="10"/>
        <v>0</v>
      </c>
      <c r="B207" s="494"/>
      <c r="C207" s="339" t="s">
        <v>5</v>
      </c>
      <c r="D207" s="338">
        <v>422</v>
      </c>
      <c r="E207" s="338">
        <v>180</v>
      </c>
      <c r="F207" s="338">
        <f t="shared" si="11"/>
        <v>22</v>
      </c>
    </row>
    <row r="208" spans="1:6" x14ac:dyDescent="0.15">
      <c r="A208" s="92" t="b">
        <f t="shared" si="10"/>
        <v>0</v>
      </c>
      <c r="B208" s="494"/>
      <c r="C208" s="339" t="s">
        <v>6</v>
      </c>
      <c r="D208" s="338">
        <v>3.0900000000000007</v>
      </c>
      <c r="E208" s="338">
        <v>1.33</v>
      </c>
      <c r="F208" s="338">
        <f t="shared" si="11"/>
        <v>0.16000000000000006</v>
      </c>
    </row>
    <row r="209" spans="1:6" x14ac:dyDescent="0.15">
      <c r="A209" s="92" t="b">
        <f t="shared" si="10"/>
        <v>0</v>
      </c>
      <c r="B209" s="494"/>
      <c r="C209" s="340" t="s">
        <v>7</v>
      </c>
      <c r="D209" s="341">
        <v>125.99999999999994</v>
      </c>
      <c r="E209" s="341">
        <v>62</v>
      </c>
      <c r="F209" s="341">
        <f t="shared" si="11"/>
        <v>5.818181818181813</v>
      </c>
    </row>
    <row r="210" spans="1:6" x14ac:dyDescent="0.15">
      <c r="A210" s="92" t="b">
        <f t="shared" si="10"/>
        <v>0</v>
      </c>
      <c r="B210" s="494"/>
      <c r="C210" s="340" t="s">
        <v>8</v>
      </c>
      <c r="D210" s="341">
        <v>1.3599999999999999</v>
      </c>
      <c r="E210" s="341">
        <v>1</v>
      </c>
      <c r="F210" s="341">
        <f t="shared" si="11"/>
        <v>3.2727272727272716E-2</v>
      </c>
    </row>
    <row r="211" spans="1:6" x14ac:dyDescent="0.15">
      <c r="A211" s="92" t="b">
        <f t="shared" si="10"/>
        <v>0</v>
      </c>
      <c r="B211" s="494"/>
      <c r="C211" s="340" t="s">
        <v>9</v>
      </c>
      <c r="D211" s="341">
        <v>0</v>
      </c>
      <c r="E211" s="341">
        <v>0</v>
      </c>
      <c r="F211" s="341">
        <f t="shared" si="11"/>
        <v>0</v>
      </c>
    </row>
    <row r="212" spans="1:6" x14ac:dyDescent="0.15">
      <c r="A212" s="92" t="b">
        <f t="shared" si="10"/>
        <v>0</v>
      </c>
      <c r="B212" s="494"/>
      <c r="C212" s="340" t="s">
        <v>10</v>
      </c>
      <c r="D212" s="341">
        <v>0</v>
      </c>
      <c r="E212" s="341">
        <v>0</v>
      </c>
      <c r="F212" s="341">
        <f t="shared" si="11"/>
        <v>0</v>
      </c>
    </row>
    <row r="213" spans="1:6" x14ac:dyDescent="0.15">
      <c r="A213" s="92" t="b">
        <f t="shared" si="10"/>
        <v>0</v>
      </c>
      <c r="B213" s="494"/>
      <c r="C213" s="340" t="s">
        <v>11</v>
      </c>
      <c r="D213" s="341">
        <v>0</v>
      </c>
      <c r="E213" s="341">
        <v>0</v>
      </c>
      <c r="F213" s="341">
        <f t="shared" si="11"/>
        <v>0</v>
      </c>
    </row>
    <row r="214" spans="1:6" x14ac:dyDescent="0.15">
      <c r="A214" s="92" t="b">
        <f t="shared" si="10"/>
        <v>0</v>
      </c>
      <c r="B214" s="494"/>
      <c r="C214" s="340" t="s">
        <v>12</v>
      </c>
      <c r="D214" s="341">
        <v>0</v>
      </c>
      <c r="E214" s="341">
        <v>0</v>
      </c>
      <c r="F214" s="341">
        <f t="shared" si="11"/>
        <v>0</v>
      </c>
    </row>
    <row r="215" spans="1:6" x14ac:dyDescent="0.15">
      <c r="A215" s="92" t="b">
        <f t="shared" si="10"/>
        <v>0</v>
      </c>
      <c r="B215" s="494"/>
      <c r="C215" s="340" t="s">
        <v>13</v>
      </c>
      <c r="D215" s="341">
        <v>0.5</v>
      </c>
      <c r="E215" s="341">
        <v>0.5</v>
      </c>
      <c r="F215" s="341">
        <f t="shared" si="11"/>
        <v>0</v>
      </c>
    </row>
    <row r="216" spans="1:6" x14ac:dyDescent="0.15">
      <c r="A216" s="92" t="b">
        <f t="shared" si="10"/>
        <v>0</v>
      </c>
      <c r="B216" s="494"/>
      <c r="C216" s="342" t="s">
        <v>14</v>
      </c>
      <c r="D216" s="343">
        <v>0</v>
      </c>
      <c r="E216" s="343">
        <v>0</v>
      </c>
      <c r="F216" s="343">
        <f t="shared" si="11"/>
        <v>0</v>
      </c>
    </row>
    <row r="217" spans="1:6" x14ac:dyDescent="0.15">
      <c r="A217" s="92" t="b">
        <f t="shared" si="10"/>
        <v>0</v>
      </c>
      <c r="B217" s="494"/>
      <c r="C217" s="342" t="s">
        <v>15</v>
      </c>
      <c r="D217" s="343">
        <v>0</v>
      </c>
      <c r="E217" s="343">
        <v>0</v>
      </c>
      <c r="F217" s="343">
        <f t="shared" si="11"/>
        <v>0</v>
      </c>
    </row>
    <row r="218" spans="1:6" x14ac:dyDescent="0.15">
      <c r="A218" s="92" t="b">
        <f t="shared" si="10"/>
        <v>0</v>
      </c>
      <c r="B218" s="494"/>
      <c r="C218" s="342" t="s">
        <v>670</v>
      </c>
      <c r="D218" s="343">
        <v>0</v>
      </c>
      <c r="E218" s="343">
        <v>0</v>
      </c>
      <c r="F218" s="343">
        <f t="shared" si="11"/>
        <v>0</v>
      </c>
    </row>
    <row r="219" spans="1:6" x14ac:dyDescent="0.15">
      <c r="A219" s="92" t="b">
        <f t="shared" si="10"/>
        <v>0</v>
      </c>
      <c r="B219" s="494"/>
      <c r="C219" s="344" t="s">
        <v>17</v>
      </c>
      <c r="D219" s="345">
        <v>73.000000000000014</v>
      </c>
      <c r="E219" s="345">
        <v>23</v>
      </c>
      <c r="F219" s="345">
        <f t="shared" si="11"/>
        <v>4.5454545454545467</v>
      </c>
    </row>
    <row r="220" spans="1:6" x14ac:dyDescent="0.15">
      <c r="A220" s="92" t="b">
        <f t="shared" si="10"/>
        <v>0</v>
      </c>
      <c r="B220" s="494"/>
      <c r="C220" s="344" t="s">
        <v>18</v>
      </c>
      <c r="D220" s="345">
        <v>64</v>
      </c>
      <c r="E220" s="345">
        <v>20</v>
      </c>
      <c r="F220" s="345">
        <f t="shared" si="11"/>
        <v>4</v>
      </c>
    </row>
    <row r="221" spans="1:6" x14ac:dyDescent="0.15">
      <c r="A221" s="92" t="b">
        <f t="shared" si="10"/>
        <v>0</v>
      </c>
      <c r="B221" s="494"/>
      <c r="C221" s="346" t="s">
        <v>19</v>
      </c>
      <c r="D221" s="347">
        <v>0</v>
      </c>
      <c r="E221" s="345">
        <v>0</v>
      </c>
      <c r="F221" s="345">
        <f t="shared" si="11"/>
        <v>0</v>
      </c>
    </row>
    <row r="222" spans="1:6" x14ac:dyDescent="0.15">
      <c r="A222" s="92" t="b">
        <f t="shared" si="10"/>
        <v>0</v>
      </c>
      <c r="B222" s="494"/>
      <c r="C222" s="346" t="s">
        <v>20</v>
      </c>
      <c r="D222" s="347">
        <v>0</v>
      </c>
      <c r="E222" s="345">
        <v>0</v>
      </c>
      <c r="F222" s="345">
        <f t="shared" si="11"/>
        <v>0</v>
      </c>
    </row>
    <row r="223" spans="1:6" x14ac:dyDescent="0.15">
      <c r="A223" s="92" t="b">
        <f t="shared" si="10"/>
        <v>0</v>
      </c>
      <c r="B223" s="494"/>
      <c r="C223" s="348" t="s">
        <v>21</v>
      </c>
      <c r="D223" s="349">
        <v>2</v>
      </c>
      <c r="E223" s="349">
        <v>2</v>
      </c>
      <c r="F223" s="349">
        <f t="shared" si="11"/>
        <v>0</v>
      </c>
    </row>
    <row r="224" spans="1:6" x14ac:dyDescent="0.15">
      <c r="A224" s="92" t="b">
        <f t="shared" si="10"/>
        <v>0</v>
      </c>
      <c r="B224" s="494"/>
      <c r="C224" s="348" t="s">
        <v>22</v>
      </c>
      <c r="D224" s="349">
        <v>3.4</v>
      </c>
      <c r="E224" s="349">
        <v>3.4</v>
      </c>
      <c r="F224" s="349">
        <f t="shared" si="11"/>
        <v>0</v>
      </c>
    </row>
    <row r="225" spans="1:6" x14ac:dyDescent="0.15">
      <c r="A225" s="92" t="b">
        <f t="shared" si="10"/>
        <v>1</v>
      </c>
      <c r="B225" s="494" t="s">
        <v>48</v>
      </c>
      <c r="C225" s="336" t="s">
        <v>3</v>
      </c>
      <c r="D225" s="353">
        <v>1615</v>
      </c>
      <c r="E225" s="353">
        <v>801</v>
      </c>
      <c r="F225" s="353">
        <v>74</v>
      </c>
    </row>
    <row r="226" spans="1:6" x14ac:dyDescent="0.15">
      <c r="A226" s="92" t="b">
        <f t="shared" si="10"/>
        <v>0</v>
      </c>
      <c r="B226" s="494"/>
      <c r="C226" s="336" t="s">
        <v>4</v>
      </c>
      <c r="D226" s="353">
        <v>7.2</v>
      </c>
      <c r="E226" s="353">
        <v>3.4</v>
      </c>
      <c r="F226" s="353">
        <v>0.4</v>
      </c>
    </row>
    <row r="227" spans="1:6" x14ac:dyDescent="0.15">
      <c r="A227" s="92" t="b">
        <f t="shared" si="10"/>
        <v>0</v>
      </c>
      <c r="B227" s="494"/>
      <c r="C227" s="339" t="s">
        <v>5</v>
      </c>
      <c r="D227" s="352">
        <v>0</v>
      </c>
      <c r="E227" s="352">
        <v>0</v>
      </c>
      <c r="F227" s="352">
        <v>0</v>
      </c>
    </row>
    <row r="228" spans="1:6" x14ac:dyDescent="0.15">
      <c r="A228" s="92" t="b">
        <f t="shared" si="10"/>
        <v>0</v>
      </c>
      <c r="B228" s="494"/>
      <c r="C228" s="339" t="s">
        <v>6</v>
      </c>
      <c r="D228" s="352">
        <v>0</v>
      </c>
      <c r="E228" s="352">
        <v>0</v>
      </c>
      <c r="F228" s="352">
        <v>0</v>
      </c>
    </row>
    <row r="229" spans="1:6" x14ac:dyDescent="0.15">
      <c r="A229" s="92" t="b">
        <f t="shared" si="10"/>
        <v>0</v>
      </c>
      <c r="B229" s="494"/>
      <c r="C229" s="340" t="s">
        <v>7</v>
      </c>
      <c r="D229" s="355">
        <v>154</v>
      </c>
      <c r="E229" s="355">
        <v>80</v>
      </c>
      <c r="F229" s="355">
        <v>6.7</v>
      </c>
    </row>
    <row r="230" spans="1:6" x14ac:dyDescent="0.15">
      <c r="A230" s="92" t="b">
        <f t="shared" si="10"/>
        <v>0</v>
      </c>
      <c r="B230" s="494"/>
      <c r="C230" s="340" t="s">
        <v>8</v>
      </c>
      <c r="D230" s="355">
        <v>1.4</v>
      </c>
      <c r="E230" s="355">
        <v>1</v>
      </c>
      <c r="F230" s="355">
        <v>0</v>
      </c>
    </row>
    <row r="231" spans="1:6" x14ac:dyDescent="0.15">
      <c r="A231" s="92" t="b">
        <f t="shared" si="10"/>
        <v>0</v>
      </c>
      <c r="B231" s="494"/>
      <c r="C231" s="340" t="s">
        <v>9</v>
      </c>
      <c r="D231" s="355">
        <v>0</v>
      </c>
      <c r="E231" s="355">
        <v>0</v>
      </c>
      <c r="F231" s="355">
        <v>0</v>
      </c>
    </row>
    <row r="232" spans="1:6" x14ac:dyDescent="0.15">
      <c r="A232" s="92" t="b">
        <f t="shared" si="10"/>
        <v>0</v>
      </c>
      <c r="B232" s="494"/>
      <c r="C232" s="340" t="s">
        <v>10</v>
      </c>
      <c r="D232" s="355">
        <v>0</v>
      </c>
      <c r="E232" s="355">
        <v>0</v>
      </c>
      <c r="F232" s="355">
        <v>0</v>
      </c>
    </row>
    <row r="233" spans="1:6" x14ac:dyDescent="0.15">
      <c r="A233" s="92" t="b">
        <f t="shared" si="10"/>
        <v>0</v>
      </c>
      <c r="B233" s="494"/>
      <c r="C233" s="340" t="s">
        <v>11</v>
      </c>
      <c r="D233" s="355">
        <v>0</v>
      </c>
      <c r="E233" s="355">
        <v>0</v>
      </c>
      <c r="F233" s="355">
        <v>0</v>
      </c>
    </row>
    <row r="234" spans="1:6" x14ac:dyDescent="0.15">
      <c r="A234" s="92" t="b">
        <f t="shared" si="10"/>
        <v>0</v>
      </c>
      <c r="B234" s="494"/>
      <c r="C234" s="340" t="s">
        <v>12</v>
      </c>
      <c r="D234" s="355">
        <v>0</v>
      </c>
      <c r="E234" s="355">
        <v>0</v>
      </c>
      <c r="F234" s="355">
        <v>0</v>
      </c>
    </row>
    <row r="235" spans="1:6" x14ac:dyDescent="0.15">
      <c r="A235" s="92" t="b">
        <f t="shared" si="10"/>
        <v>0</v>
      </c>
      <c r="B235" s="494"/>
      <c r="C235" s="340" t="s">
        <v>13</v>
      </c>
      <c r="D235" s="355">
        <v>0.5</v>
      </c>
      <c r="E235" s="355">
        <v>0.5</v>
      </c>
      <c r="F235" s="355">
        <v>0</v>
      </c>
    </row>
    <row r="236" spans="1:6" x14ac:dyDescent="0.15">
      <c r="A236" s="92" t="b">
        <f t="shared" si="10"/>
        <v>0</v>
      </c>
      <c r="B236" s="494"/>
      <c r="C236" s="342" t="s">
        <v>14</v>
      </c>
      <c r="D236" s="356">
        <v>0</v>
      </c>
      <c r="E236" s="356">
        <v>0</v>
      </c>
      <c r="F236" s="356">
        <v>0</v>
      </c>
    </row>
    <row r="237" spans="1:6" x14ac:dyDescent="0.15">
      <c r="A237" s="92" t="b">
        <f t="shared" si="10"/>
        <v>0</v>
      </c>
      <c r="B237" s="494"/>
      <c r="C237" s="342" t="s">
        <v>15</v>
      </c>
      <c r="D237" s="356">
        <v>0</v>
      </c>
      <c r="E237" s="356">
        <v>0</v>
      </c>
      <c r="F237" s="356">
        <v>0</v>
      </c>
    </row>
    <row r="238" spans="1:6" x14ac:dyDescent="0.15">
      <c r="A238" s="92" t="b">
        <f t="shared" si="10"/>
        <v>0</v>
      </c>
      <c r="B238" s="494"/>
      <c r="C238" s="342" t="s">
        <v>670</v>
      </c>
      <c r="D238" s="356">
        <v>0</v>
      </c>
      <c r="E238" s="356">
        <v>0</v>
      </c>
      <c r="F238" s="356">
        <v>0</v>
      </c>
    </row>
    <row r="239" spans="1:6" x14ac:dyDescent="0.15">
      <c r="A239" s="92" t="b">
        <f t="shared" si="10"/>
        <v>0</v>
      </c>
      <c r="B239" s="494"/>
      <c r="C239" s="344" t="s">
        <v>17</v>
      </c>
      <c r="D239" s="357">
        <v>96</v>
      </c>
      <c r="E239" s="357">
        <v>30</v>
      </c>
      <c r="F239" s="357">
        <v>6</v>
      </c>
    </row>
    <row r="240" spans="1:6" x14ac:dyDescent="0.15">
      <c r="A240" s="92" t="b">
        <f t="shared" si="10"/>
        <v>0</v>
      </c>
      <c r="B240" s="494"/>
      <c r="C240" s="344" t="s">
        <v>18</v>
      </c>
      <c r="D240" s="357">
        <v>86</v>
      </c>
      <c r="E240" s="357">
        <v>20</v>
      </c>
      <c r="F240" s="357">
        <v>6</v>
      </c>
    </row>
    <row r="241" spans="1:6" x14ac:dyDescent="0.15">
      <c r="A241" s="92" t="b">
        <f t="shared" si="10"/>
        <v>0</v>
      </c>
      <c r="B241" s="494"/>
      <c r="C241" s="346" t="s">
        <v>19</v>
      </c>
      <c r="D241" s="358">
        <v>0</v>
      </c>
      <c r="E241" s="357">
        <v>0</v>
      </c>
      <c r="F241" s="357">
        <v>0</v>
      </c>
    </row>
    <row r="242" spans="1:6" x14ac:dyDescent="0.15">
      <c r="A242" s="92" t="b">
        <f t="shared" si="10"/>
        <v>0</v>
      </c>
      <c r="B242" s="494"/>
      <c r="C242" s="346" t="s">
        <v>20</v>
      </c>
      <c r="D242" s="358">
        <v>0</v>
      </c>
      <c r="E242" s="357">
        <v>0</v>
      </c>
      <c r="F242" s="357">
        <v>0</v>
      </c>
    </row>
    <row r="243" spans="1:6" x14ac:dyDescent="0.15">
      <c r="A243" s="92" t="b">
        <f t="shared" si="10"/>
        <v>0</v>
      </c>
      <c r="B243" s="494"/>
      <c r="C243" s="348" t="s">
        <v>21</v>
      </c>
      <c r="D243" s="359">
        <v>1.8</v>
      </c>
      <c r="E243" s="359">
        <v>1.8</v>
      </c>
      <c r="F243" s="359">
        <v>0</v>
      </c>
    </row>
    <row r="244" spans="1:6" x14ac:dyDescent="0.15">
      <c r="A244" s="92" t="b">
        <f t="shared" si="10"/>
        <v>0</v>
      </c>
      <c r="B244" s="494"/>
      <c r="C244" s="348" t="s">
        <v>22</v>
      </c>
      <c r="D244" s="359">
        <v>3.3</v>
      </c>
      <c r="E244" s="359">
        <v>3.3</v>
      </c>
      <c r="F244" s="359">
        <v>0</v>
      </c>
    </row>
    <row r="245" spans="1:6" x14ac:dyDescent="0.15">
      <c r="A245" s="92" t="b">
        <f t="shared" si="10"/>
        <v>1</v>
      </c>
      <c r="B245" s="494" t="s">
        <v>705</v>
      </c>
      <c r="C245" s="336" t="s">
        <v>3</v>
      </c>
      <c r="D245" s="337">
        <v>1347</v>
      </c>
      <c r="E245" s="337">
        <v>632</v>
      </c>
      <c r="F245" s="337">
        <f t="shared" ref="F245:F264" si="12">(D245-E245)/11</f>
        <v>65</v>
      </c>
    </row>
    <row r="246" spans="1:6" x14ac:dyDescent="0.15">
      <c r="A246" s="92" t="b">
        <f t="shared" si="10"/>
        <v>0</v>
      </c>
      <c r="B246" s="494"/>
      <c r="C246" s="336" t="s">
        <v>4</v>
      </c>
      <c r="D246" s="337">
        <f>2.23+11*0.23</f>
        <v>4.76</v>
      </c>
      <c r="E246" s="338">
        <v>2.23</v>
      </c>
      <c r="F246" s="337">
        <f t="shared" si="12"/>
        <v>0.22999999999999998</v>
      </c>
    </row>
    <row r="247" spans="1:6" x14ac:dyDescent="0.15">
      <c r="A247" s="92" t="b">
        <f t="shared" si="10"/>
        <v>0</v>
      </c>
      <c r="B247" s="494"/>
      <c r="C247" s="339" t="s">
        <v>5</v>
      </c>
      <c r="D247" s="338">
        <v>732</v>
      </c>
      <c r="E247" s="338">
        <f>380</f>
        <v>380</v>
      </c>
      <c r="F247" s="338">
        <f t="shared" si="12"/>
        <v>32</v>
      </c>
    </row>
    <row r="248" spans="1:6" x14ac:dyDescent="0.15">
      <c r="A248" s="92" t="b">
        <f t="shared" si="10"/>
        <v>0</v>
      </c>
      <c r="B248" s="494"/>
      <c r="C248" s="339" t="s">
        <v>6</v>
      </c>
      <c r="D248" s="338">
        <f>2.53+11*0.21</f>
        <v>4.84</v>
      </c>
      <c r="E248" s="338">
        <v>2.5299999999999998</v>
      </c>
      <c r="F248" s="338">
        <f t="shared" si="12"/>
        <v>0.21</v>
      </c>
    </row>
    <row r="249" spans="1:6" x14ac:dyDescent="0.15">
      <c r="A249" s="92" t="b">
        <f t="shared" si="10"/>
        <v>0</v>
      </c>
      <c r="B249" s="494"/>
      <c r="C249" s="340" t="s">
        <v>7</v>
      </c>
      <c r="D249" s="341">
        <v>10</v>
      </c>
      <c r="E249" s="341">
        <v>10</v>
      </c>
      <c r="F249" s="341">
        <f t="shared" si="12"/>
        <v>0</v>
      </c>
    </row>
    <row r="250" spans="1:6" x14ac:dyDescent="0.15">
      <c r="A250" s="92" t="b">
        <f t="shared" si="10"/>
        <v>0</v>
      </c>
      <c r="B250" s="494"/>
      <c r="C250" s="340" t="s">
        <v>8</v>
      </c>
      <c r="D250" s="341">
        <v>1.3599999999999999</v>
      </c>
      <c r="E250" s="341">
        <v>1</v>
      </c>
      <c r="F250" s="341">
        <f t="shared" si="12"/>
        <v>3.2727272727272716E-2</v>
      </c>
    </row>
    <row r="251" spans="1:6" x14ac:dyDescent="0.15">
      <c r="A251" s="92" t="b">
        <f t="shared" si="10"/>
        <v>0</v>
      </c>
      <c r="B251" s="494"/>
      <c r="C251" s="340" t="s">
        <v>9</v>
      </c>
      <c r="D251" s="341">
        <v>0</v>
      </c>
      <c r="E251" s="341">
        <v>0</v>
      </c>
      <c r="F251" s="341">
        <f t="shared" si="12"/>
        <v>0</v>
      </c>
    </row>
    <row r="252" spans="1:6" x14ac:dyDescent="0.15">
      <c r="A252" s="92" t="b">
        <f t="shared" si="10"/>
        <v>0</v>
      </c>
      <c r="B252" s="494"/>
      <c r="C252" s="340" t="s">
        <v>10</v>
      </c>
      <c r="D252" s="341">
        <v>0</v>
      </c>
      <c r="E252" s="341">
        <v>0</v>
      </c>
      <c r="F252" s="341">
        <f t="shared" si="12"/>
        <v>0</v>
      </c>
    </row>
    <row r="253" spans="1:6" x14ac:dyDescent="0.15">
      <c r="A253" s="92" t="b">
        <f t="shared" si="10"/>
        <v>0</v>
      </c>
      <c r="B253" s="494"/>
      <c r="C253" s="340" t="s">
        <v>11</v>
      </c>
      <c r="D253" s="341">
        <v>0</v>
      </c>
      <c r="E253" s="341">
        <v>0</v>
      </c>
      <c r="F253" s="341">
        <f t="shared" si="12"/>
        <v>0</v>
      </c>
    </row>
    <row r="254" spans="1:6" x14ac:dyDescent="0.15">
      <c r="A254" s="92" t="b">
        <f t="shared" si="10"/>
        <v>0</v>
      </c>
      <c r="B254" s="494"/>
      <c r="C254" s="340" t="s">
        <v>12</v>
      </c>
      <c r="D254" s="341">
        <v>0</v>
      </c>
      <c r="E254" s="341">
        <v>0</v>
      </c>
      <c r="F254" s="341">
        <f t="shared" si="12"/>
        <v>0</v>
      </c>
    </row>
    <row r="255" spans="1:6" x14ac:dyDescent="0.15">
      <c r="A255" s="92" t="b">
        <f t="shared" si="10"/>
        <v>0</v>
      </c>
      <c r="B255" s="494"/>
      <c r="C255" s="340" t="s">
        <v>13</v>
      </c>
      <c r="D255" s="341">
        <v>0.5</v>
      </c>
      <c r="E255" s="341">
        <v>0.5</v>
      </c>
      <c r="F255" s="341">
        <f t="shared" si="12"/>
        <v>0</v>
      </c>
    </row>
    <row r="256" spans="1:6" x14ac:dyDescent="0.15">
      <c r="A256" s="92" t="b">
        <f t="shared" si="10"/>
        <v>0</v>
      </c>
      <c r="B256" s="494"/>
      <c r="C256" s="342" t="s">
        <v>14</v>
      </c>
      <c r="D256" s="343">
        <v>115.00000000000001</v>
      </c>
      <c r="E256" s="343">
        <v>65</v>
      </c>
      <c r="F256" s="343">
        <f t="shared" si="12"/>
        <v>4.5454545454545467</v>
      </c>
    </row>
    <row r="257" spans="1:6" x14ac:dyDescent="0.15">
      <c r="A257" s="92" t="b">
        <f t="shared" si="10"/>
        <v>0</v>
      </c>
      <c r="B257" s="494"/>
      <c r="C257" s="342" t="s">
        <v>15</v>
      </c>
      <c r="D257" s="343">
        <v>0</v>
      </c>
      <c r="E257" s="343">
        <v>0</v>
      </c>
      <c r="F257" s="343">
        <f t="shared" si="12"/>
        <v>0</v>
      </c>
    </row>
    <row r="258" spans="1:6" x14ac:dyDescent="0.15">
      <c r="A258" s="92" t="b">
        <f t="shared" si="10"/>
        <v>0</v>
      </c>
      <c r="B258" s="494"/>
      <c r="C258" s="342" t="s">
        <v>670</v>
      </c>
      <c r="D258" s="343">
        <v>0</v>
      </c>
      <c r="E258" s="343">
        <v>0</v>
      </c>
      <c r="F258" s="343">
        <f t="shared" si="12"/>
        <v>0</v>
      </c>
    </row>
    <row r="259" spans="1:6" x14ac:dyDescent="0.15">
      <c r="A259" s="92" t="b">
        <f t="shared" si="10"/>
        <v>0</v>
      </c>
      <c r="B259" s="494"/>
      <c r="C259" s="344" t="s">
        <v>17</v>
      </c>
      <c r="D259" s="345">
        <v>86</v>
      </c>
      <c r="E259" s="345">
        <v>20</v>
      </c>
      <c r="F259" s="345">
        <f t="shared" si="12"/>
        <v>6</v>
      </c>
    </row>
    <row r="260" spans="1:6" x14ac:dyDescent="0.15">
      <c r="A260" s="92" t="b">
        <f t="shared" si="10"/>
        <v>0</v>
      </c>
      <c r="B260" s="494"/>
      <c r="C260" s="344" t="s">
        <v>18</v>
      </c>
      <c r="D260" s="345">
        <v>86</v>
      </c>
      <c r="E260" s="345">
        <v>20</v>
      </c>
      <c r="F260" s="345">
        <f t="shared" si="12"/>
        <v>6</v>
      </c>
    </row>
    <row r="261" spans="1:6" x14ac:dyDescent="0.15">
      <c r="A261" s="92" t="b">
        <f t="shared" si="10"/>
        <v>0</v>
      </c>
      <c r="B261" s="494"/>
      <c r="C261" s="346" t="s">
        <v>19</v>
      </c>
      <c r="D261" s="347">
        <v>0</v>
      </c>
      <c r="E261" s="345">
        <v>0</v>
      </c>
      <c r="F261" s="345">
        <f t="shared" si="12"/>
        <v>0</v>
      </c>
    </row>
    <row r="262" spans="1:6" x14ac:dyDescent="0.15">
      <c r="A262" s="92" t="b">
        <f t="shared" ref="A262:A325" si="13">C$2=C262</f>
        <v>0</v>
      </c>
      <c r="B262" s="494"/>
      <c r="C262" s="346" t="s">
        <v>20</v>
      </c>
      <c r="D262" s="347">
        <v>0</v>
      </c>
      <c r="E262" s="345">
        <v>0</v>
      </c>
      <c r="F262" s="345">
        <f t="shared" si="12"/>
        <v>0</v>
      </c>
    </row>
    <row r="263" spans="1:6" x14ac:dyDescent="0.15">
      <c r="A263" s="92" t="b">
        <f t="shared" si="13"/>
        <v>0</v>
      </c>
      <c r="B263" s="494"/>
      <c r="C263" s="348" t="s">
        <v>21</v>
      </c>
      <c r="D263" s="349">
        <v>5</v>
      </c>
      <c r="E263" s="349">
        <v>5</v>
      </c>
      <c r="F263" s="349">
        <f t="shared" si="12"/>
        <v>0</v>
      </c>
    </row>
    <row r="264" spans="1:6" x14ac:dyDescent="0.15">
      <c r="A264" s="92" t="b">
        <f t="shared" si="13"/>
        <v>0</v>
      </c>
      <c r="B264" s="494"/>
      <c r="C264" s="348" t="s">
        <v>22</v>
      </c>
      <c r="D264" s="349">
        <v>3.3</v>
      </c>
      <c r="E264" s="349">
        <v>3.3</v>
      </c>
      <c r="F264" s="349">
        <f t="shared" si="12"/>
        <v>0</v>
      </c>
    </row>
    <row r="265" spans="1:6" x14ac:dyDescent="0.15">
      <c r="A265" s="92" t="b">
        <f t="shared" si="13"/>
        <v>1</v>
      </c>
      <c r="B265" s="494" t="s">
        <v>722</v>
      </c>
      <c r="C265" s="336" t="s">
        <v>3</v>
      </c>
      <c r="D265" s="337">
        <v>1465</v>
      </c>
      <c r="E265" s="337">
        <v>695</v>
      </c>
      <c r="F265" s="337">
        <f t="shared" ref="F265:F284" si="14">(D265-E265)/11</f>
        <v>70</v>
      </c>
    </row>
    <row r="266" spans="1:6" x14ac:dyDescent="0.15">
      <c r="A266" s="92" t="b">
        <f t="shared" si="13"/>
        <v>0</v>
      </c>
      <c r="B266" s="494"/>
      <c r="C266" s="336" t="s">
        <v>4</v>
      </c>
      <c r="D266" s="337">
        <f>3.55+11*0.35</f>
        <v>7.3999999999999995</v>
      </c>
      <c r="E266" s="338">
        <v>3.55</v>
      </c>
      <c r="F266" s="337">
        <f t="shared" si="14"/>
        <v>0.35</v>
      </c>
    </row>
    <row r="267" spans="1:6" x14ac:dyDescent="0.15">
      <c r="A267" s="92" t="b">
        <f t="shared" si="13"/>
        <v>0</v>
      </c>
      <c r="B267" s="494"/>
      <c r="C267" s="339" t="s">
        <v>5</v>
      </c>
      <c r="D267" s="338">
        <v>464</v>
      </c>
      <c r="E267" s="338">
        <v>200</v>
      </c>
      <c r="F267" s="338">
        <f t="shared" si="14"/>
        <v>24</v>
      </c>
    </row>
    <row r="268" spans="1:6" x14ac:dyDescent="0.15">
      <c r="A268" s="92" t="b">
        <f t="shared" si="13"/>
        <v>0</v>
      </c>
      <c r="B268" s="494"/>
      <c r="C268" s="339" t="s">
        <v>6</v>
      </c>
      <c r="D268" s="338">
        <f>1.33+11*0.16</f>
        <v>3.09</v>
      </c>
      <c r="E268" s="338">
        <v>1.33</v>
      </c>
      <c r="F268" s="338">
        <f t="shared" si="14"/>
        <v>0.15999999999999998</v>
      </c>
    </row>
    <row r="269" spans="1:6" x14ac:dyDescent="0.15">
      <c r="A269" s="92" t="b">
        <f t="shared" si="13"/>
        <v>0</v>
      </c>
      <c r="B269" s="494"/>
      <c r="C269" s="340" t="s">
        <v>7</v>
      </c>
      <c r="D269" s="341">
        <v>80.000000000000014</v>
      </c>
      <c r="E269" s="341">
        <v>34</v>
      </c>
      <c r="F269" s="341">
        <f t="shared" si="14"/>
        <v>4.1818181818181834</v>
      </c>
    </row>
    <row r="270" spans="1:6" x14ac:dyDescent="0.15">
      <c r="A270" s="92" t="b">
        <f t="shared" si="13"/>
        <v>0</v>
      </c>
      <c r="B270" s="494"/>
      <c r="C270" s="340" t="s">
        <v>8</v>
      </c>
      <c r="D270" s="341">
        <v>1.51</v>
      </c>
      <c r="E270" s="341">
        <v>1</v>
      </c>
      <c r="F270" s="341">
        <f t="shared" si="14"/>
        <v>4.6363636363636364E-2</v>
      </c>
    </row>
    <row r="271" spans="1:6" x14ac:dyDescent="0.15">
      <c r="A271" s="92" t="b">
        <f t="shared" si="13"/>
        <v>0</v>
      </c>
      <c r="B271" s="494"/>
      <c r="C271" s="340" t="s">
        <v>9</v>
      </c>
      <c r="D271" s="341">
        <v>0</v>
      </c>
      <c r="E271" s="341">
        <v>0</v>
      </c>
      <c r="F271" s="341">
        <f t="shared" si="14"/>
        <v>0</v>
      </c>
    </row>
    <row r="272" spans="1:6" x14ac:dyDescent="0.15">
      <c r="A272" s="92" t="b">
        <f t="shared" si="13"/>
        <v>0</v>
      </c>
      <c r="B272" s="494"/>
      <c r="C272" s="340" t="s">
        <v>10</v>
      </c>
      <c r="D272" s="341">
        <v>0</v>
      </c>
      <c r="E272" s="341">
        <v>0</v>
      </c>
      <c r="F272" s="341">
        <f t="shared" si="14"/>
        <v>0</v>
      </c>
    </row>
    <row r="273" spans="1:6" x14ac:dyDescent="0.15">
      <c r="A273" s="92" t="b">
        <f t="shared" si="13"/>
        <v>0</v>
      </c>
      <c r="B273" s="494"/>
      <c r="C273" s="340" t="s">
        <v>11</v>
      </c>
      <c r="D273" s="341">
        <v>0</v>
      </c>
      <c r="E273" s="341">
        <v>0</v>
      </c>
      <c r="F273" s="341">
        <f t="shared" si="14"/>
        <v>0</v>
      </c>
    </row>
    <row r="274" spans="1:6" x14ac:dyDescent="0.15">
      <c r="A274" s="92" t="b">
        <f t="shared" si="13"/>
        <v>0</v>
      </c>
      <c r="B274" s="494"/>
      <c r="C274" s="340" t="s">
        <v>12</v>
      </c>
      <c r="D274" s="341">
        <v>0</v>
      </c>
      <c r="E274" s="341">
        <v>0</v>
      </c>
      <c r="F274" s="341">
        <f t="shared" si="14"/>
        <v>0</v>
      </c>
    </row>
    <row r="275" spans="1:6" x14ac:dyDescent="0.15">
      <c r="A275" s="92" t="b">
        <f t="shared" si="13"/>
        <v>0</v>
      </c>
      <c r="B275" s="494"/>
      <c r="C275" s="340" t="s">
        <v>13</v>
      </c>
      <c r="D275" s="341">
        <v>0.5</v>
      </c>
      <c r="E275" s="341">
        <v>0.5</v>
      </c>
      <c r="F275" s="341">
        <f t="shared" si="14"/>
        <v>0</v>
      </c>
    </row>
    <row r="276" spans="1:6" x14ac:dyDescent="0.15">
      <c r="A276" s="92" t="b">
        <f t="shared" si="13"/>
        <v>0</v>
      </c>
      <c r="B276" s="494"/>
      <c r="C276" s="342" t="s">
        <v>14</v>
      </c>
      <c r="D276" s="343">
        <v>68</v>
      </c>
      <c r="E276" s="343">
        <v>34</v>
      </c>
      <c r="F276" s="343">
        <f t="shared" si="14"/>
        <v>3.0909090909090908</v>
      </c>
    </row>
    <row r="277" spans="1:6" x14ac:dyDescent="0.15">
      <c r="A277" s="92" t="b">
        <f t="shared" si="13"/>
        <v>0</v>
      </c>
      <c r="B277" s="494"/>
      <c r="C277" s="342" t="s">
        <v>15</v>
      </c>
      <c r="D277" s="343">
        <v>0</v>
      </c>
      <c r="E277" s="343">
        <v>0</v>
      </c>
      <c r="F277" s="343">
        <f t="shared" si="14"/>
        <v>0</v>
      </c>
    </row>
    <row r="278" spans="1:6" x14ac:dyDescent="0.15">
      <c r="A278" s="92" t="b">
        <f t="shared" si="13"/>
        <v>0</v>
      </c>
      <c r="B278" s="494"/>
      <c r="C278" s="342" t="s">
        <v>670</v>
      </c>
      <c r="D278" s="343">
        <v>0</v>
      </c>
      <c r="E278" s="343">
        <v>0</v>
      </c>
      <c r="F278" s="343">
        <f t="shared" si="14"/>
        <v>0</v>
      </c>
    </row>
    <row r="279" spans="1:6" x14ac:dyDescent="0.15">
      <c r="A279" s="92" t="b">
        <f t="shared" si="13"/>
        <v>0</v>
      </c>
      <c r="B279" s="494"/>
      <c r="C279" s="344" t="s">
        <v>17</v>
      </c>
      <c r="D279" s="345">
        <v>86</v>
      </c>
      <c r="E279" s="345">
        <v>20</v>
      </c>
      <c r="F279" s="345">
        <f t="shared" si="14"/>
        <v>6</v>
      </c>
    </row>
    <row r="280" spans="1:6" x14ac:dyDescent="0.15">
      <c r="A280" s="92" t="b">
        <f t="shared" si="13"/>
        <v>0</v>
      </c>
      <c r="B280" s="494"/>
      <c r="C280" s="344" t="s">
        <v>18</v>
      </c>
      <c r="D280" s="345">
        <v>86</v>
      </c>
      <c r="E280" s="345">
        <v>20</v>
      </c>
      <c r="F280" s="345">
        <f t="shared" si="14"/>
        <v>6</v>
      </c>
    </row>
    <row r="281" spans="1:6" x14ac:dyDescent="0.15">
      <c r="A281" s="92" t="b">
        <f t="shared" si="13"/>
        <v>0</v>
      </c>
      <c r="B281" s="494"/>
      <c r="C281" s="346" t="s">
        <v>19</v>
      </c>
      <c r="D281" s="347">
        <v>0</v>
      </c>
      <c r="E281" s="345">
        <v>0</v>
      </c>
      <c r="F281" s="345">
        <f t="shared" si="14"/>
        <v>0</v>
      </c>
    </row>
    <row r="282" spans="1:6" x14ac:dyDescent="0.15">
      <c r="A282" s="92" t="b">
        <f t="shared" si="13"/>
        <v>0</v>
      </c>
      <c r="B282" s="494"/>
      <c r="C282" s="346" t="s">
        <v>20</v>
      </c>
      <c r="D282" s="347">
        <v>0</v>
      </c>
      <c r="E282" s="345">
        <v>0</v>
      </c>
      <c r="F282" s="345">
        <f t="shared" si="14"/>
        <v>0</v>
      </c>
    </row>
    <row r="283" spans="1:6" x14ac:dyDescent="0.15">
      <c r="A283" s="92" t="b">
        <f t="shared" si="13"/>
        <v>0</v>
      </c>
      <c r="B283" s="494"/>
      <c r="C283" s="348" t="s">
        <v>21</v>
      </c>
      <c r="D283" s="349">
        <v>4.5</v>
      </c>
      <c r="E283" s="349">
        <v>4.5</v>
      </c>
      <c r="F283" s="349">
        <f t="shared" si="14"/>
        <v>0</v>
      </c>
    </row>
    <row r="284" spans="1:6" x14ac:dyDescent="0.15">
      <c r="A284" s="92" t="b">
        <f t="shared" si="13"/>
        <v>0</v>
      </c>
      <c r="B284" s="494"/>
      <c r="C284" s="348" t="s">
        <v>22</v>
      </c>
      <c r="D284" s="349">
        <v>3.3</v>
      </c>
      <c r="E284" s="349">
        <v>3.3</v>
      </c>
      <c r="F284" s="349">
        <f t="shared" si="14"/>
        <v>0</v>
      </c>
    </row>
    <row r="285" spans="1:6" x14ac:dyDescent="0.15">
      <c r="A285" s="92" t="b">
        <f t="shared" si="13"/>
        <v>1</v>
      </c>
      <c r="B285" s="494" t="s">
        <v>766</v>
      </c>
      <c r="C285" s="336" t="s">
        <v>3</v>
      </c>
      <c r="D285" s="337">
        <v>1560</v>
      </c>
      <c r="E285" s="337">
        <v>658</v>
      </c>
      <c r="F285" s="337">
        <f t="shared" ref="F285:F304" si="15">(D285-E285)/11</f>
        <v>82</v>
      </c>
    </row>
    <row r="286" spans="1:6" x14ac:dyDescent="0.15">
      <c r="A286" s="92" t="b">
        <f t="shared" si="13"/>
        <v>0</v>
      </c>
      <c r="B286" s="494"/>
      <c r="C286" s="336" t="s">
        <v>4</v>
      </c>
      <c r="D286" s="337">
        <f>4.3+0.51*11</f>
        <v>9.91</v>
      </c>
      <c r="E286" s="338">
        <v>4.3</v>
      </c>
      <c r="F286" s="337">
        <f t="shared" si="15"/>
        <v>0.51</v>
      </c>
    </row>
    <row r="287" spans="1:6" x14ac:dyDescent="0.15">
      <c r="A287" s="92" t="b">
        <f t="shared" si="13"/>
        <v>0</v>
      </c>
      <c r="B287" s="494"/>
      <c r="C287" s="339" t="s">
        <v>5</v>
      </c>
      <c r="D287" s="338">
        <v>465</v>
      </c>
      <c r="E287" s="338">
        <v>300</v>
      </c>
      <c r="F287" s="338">
        <f t="shared" si="15"/>
        <v>15</v>
      </c>
    </row>
    <row r="288" spans="1:6" x14ac:dyDescent="0.15">
      <c r="A288" s="92" t="b">
        <f t="shared" si="13"/>
        <v>0</v>
      </c>
      <c r="B288" s="494"/>
      <c r="C288" s="339" t="s">
        <v>6</v>
      </c>
      <c r="D288" s="338">
        <f>1.56+11*0.15</f>
        <v>3.21</v>
      </c>
      <c r="E288" s="338">
        <v>1.56</v>
      </c>
      <c r="F288" s="338">
        <f t="shared" si="15"/>
        <v>0.15</v>
      </c>
    </row>
    <row r="289" spans="1:6" x14ac:dyDescent="0.15">
      <c r="A289" s="92" t="b">
        <f t="shared" si="13"/>
        <v>0</v>
      </c>
      <c r="B289" s="494"/>
      <c r="C289" s="340" t="s">
        <v>7</v>
      </c>
      <c r="D289" s="341">
        <v>157</v>
      </c>
      <c r="E289" s="341">
        <v>80</v>
      </c>
      <c r="F289" s="341">
        <f t="shared" si="15"/>
        <v>7</v>
      </c>
    </row>
    <row r="290" spans="1:6" x14ac:dyDescent="0.15">
      <c r="A290" s="92" t="b">
        <f t="shared" si="13"/>
        <v>0</v>
      </c>
      <c r="B290" s="494"/>
      <c r="C290" s="340" t="s">
        <v>8</v>
      </c>
      <c r="D290" s="341">
        <v>1.44</v>
      </c>
      <c r="E290" s="341">
        <v>1</v>
      </c>
      <c r="F290" s="341">
        <f t="shared" si="15"/>
        <v>3.9999999999999994E-2</v>
      </c>
    </row>
    <row r="291" spans="1:6" x14ac:dyDescent="0.15">
      <c r="A291" s="92" t="b">
        <f t="shared" si="13"/>
        <v>0</v>
      </c>
      <c r="B291" s="494"/>
      <c r="C291" s="340" t="s">
        <v>9</v>
      </c>
      <c r="D291" s="341">
        <v>0</v>
      </c>
      <c r="E291" s="341">
        <v>0</v>
      </c>
      <c r="F291" s="341">
        <f t="shared" si="15"/>
        <v>0</v>
      </c>
    </row>
    <row r="292" spans="1:6" x14ac:dyDescent="0.15">
      <c r="A292" s="92" t="b">
        <f t="shared" si="13"/>
        <v>0</v>
      </c>
      <c r="B292" s="494"/>
      <c r="C292" s="340" t="s">
        <v>10</v>
      </c>
      <c r="D292" s="341">
        <v>0</v>
      </c>
      <c r="E292" s="341">
        <v>0</v>
      </c>
      <c r="F292" s="341">
        <f t="shared" si="15"/>
        <v>0</v>
      </c>
    </row>
    <row r="293" spans="1:6" x14ac:dyDescent="0.15">
      <c r="A293" s="92" t="b">
        <f t="shared" si="13"/>
        <v>0</v>
      </c>
      <c r="B293" s="494"/>
      <c r="C293" s="340" t="s">
        <v>11</v>
      </c>
      <c r="D293" s="341">
        <v>0</v>
      </c>
      <c r="E293" s="341">
        <v>0</v>
      </c>
      <c r="F293" s="341">
        <f t="shared" si="15"/>
        <v>0</v>
      </c>
    </row>
    <row r="294" spans="1:6" x14ac:dyDescent="0.15">
      <c r="A294" s="92" t="b">
        <f t="shared" si="13"/>
        <v>0</v>
      </c>
      <c r="B294" s="494"/>
      <c r="C294" s="340" t="s">
        <v>12</v>
      </c>
      <c r="D294" s="341">
        <v>0</v>
      </c>
      <c r="E294" s="341">
        <v>0</v>
      </c>
      <c r="F294" s="341">
        <f t="shared" si="15"/>
        <v>0</v>
      </c>
    </row>
    <row r="295" spans="1:6" x14ac:dyDescent="0.15">
      <c r="A295" s="92" t="b">
        <f t="shared" si="13"/>
        <v>0</v>
      </c>
      <c r="B295" s="494"/>
      <c r="C295" s="340" t="s">
        <v>13</v>
      </c>
      <c r="D295" s="341">
        <v>0.5</v>
      </c>
      <c r="E295" s="341">
        <v>0.5</v>
      </c>
      <c r="F295" s="341">
        <f t="shared" si="15"/>
        <v>0</v>
      </c>
    </row>
    <row r="296" spans="1:6" x14ac:dyDescent="0.15">
      <c r="A296" s="92" t="b">
        <f t="shared" si="13"/>
        <v>0</v>
      </c>
      <c r="B296" s="494"/>
      <c r="C296" s="342" t="s">
        <v>14</v>
      </c>
      <c r="D296" s="343">
        <v>0</v>
      </c>
      <c r="E296" s="343">
        <v>0</v>
      </c>
      <c r="F296" s="343">
        <f t="shared" si="15"/>
        <v>0</v>
      </c>
    </row>
    <row r="297" spans="1:6" x14ac:dyDescent="0.15">
      <c r="A297" s="92" t="b">
        <f t="shared" si="13"/>
        <v>0</v>
      </c>
      <c r="B297" s="494"/>
      <c r="C297" s="342" t="s">
        <v>15</v>
      </c>
      <c r="D297" s="343">
        <v>0</v>
      </c>
      <c r="E297" s="343">
        <v>0</v>
      </c>
      <c r="F297" s="343">
        <f t="shared" si="15"/>
        <v>0</v>
      </c>
    </row>
    <row r="298" spans="1:6" x14ac:dyDescent="0.15">
      <c r="A298" s="92" t="b">
        <f t="shared" si="13"/>
        <v>0</v>
      </c>
      <c r="B298" s="494"/>
      <c r="C298" s="342" t="s">
        <v>670</v>
      </c>
      <c r="D298" s="343">
        <v>0</v>
      </c>
      <c r="E298" s="343">
        <v>0</v>
      </c>
      <c r="F298" s="343">
        <f t="shared" si="15"/>
        <v>0</v>
      </c>
    </row>
    <row r="299" spans="1:6" x14ac:dyDescent="0.15">
      <c r="A299" s="92" t="b">
        <f t="shared" si="13"/>
        <v>0</v>
      </c>
      <c r="B299" s="494"/>
      <c r="C299" s="344" t="s">
        <v>17</v>
      </c>
      <c r="D299" s="345">
        <v>85</v>
      </c>
      <c r="E299" s="345">
        <v>30</v>
      </c>
      <c r="F299" s="345">
        <f t="shared" si="15"/>
        <v>5</v>
      </c>
    </row>
    <row r="300" spans="1:6" x14ac:dyDescent="0.15">
      <c r="A300" s="92" t="b">
        <f t="shared" si="13"/>
        <v>0</v>
      </c>
      <c r="B300" s="494"/>
      <c r="C300" s="344" t="s">
        <v>18</v>
      </c>
      <c r="D300" s="345">
        <v>75</v>
      </c>
      <c r="E300" s="345">
        <v>20</v>
      </c>
      <c r="F300" s="345">
        <f t="shared" si="15"/>
        <v>5</v>
      </c>
    </row>
    <row r="301" spans="1:6" x14ac:dyDescent="0.15">
      <c r="A301" s="92" t="b">
        <f t="shared" si="13"/>
        <v>0</v>
      </c>
      <c r="B301" s="494"/>
      <c r="C301" s="346" t="s">
        <v>19</v>
      </c>
      <c r="D301" s="347">
        <v>0</v>
      </c>
      <c r="E301" s="345">
        <v>0</v>
      </c>
      <c r="F301" s="345">
        <f t="shared" si="15"/>
        <v>0</v>
      </c>
    </row>
    <row r="302" spans="1:6" x14ac:dyDescent="0.15">
      <c r="A302" s="92" t="b">
        <f t="shared" si="13"/>
        <v>0</v>
      </c>
      <c r="B302" s="494"/>
      <c r="C302" s="346" t="s">
        <v>20</v>
      </c>
      <c r="D302" s="347">
        <v>0</v>
      </c>
      <c r="E302" s="345">
        <v>0</v>
      </c>
      <c r="F302" s="345">
        <f t="shared" si="15"/>
        <v>0</v>
      </c>
    </row>
    <row r="303" spans="1:6" x14ac:dyDescent="0.15">
      <c r="A303" s="92" t="b">
        <f t="shared" si="13"/>
        <v>0</v>
      </c>
      <c r="B303" s="494"/>
      <c r="C303" s="348" t="s">
        <v>21</v>
      </c>
      <c r="D303" s="349">
        <v>1.8</v>
      </c>
      <c r="E303" s="349">
        <v>1.8</v>
      </c>
      <c r="F303" s="349">
        <f t="shared" si="15"/>
        <v>0</v>
      </c>
    </row>
    <row r="304" spans="1:6" x14ac:dyDescent="0.15">
      <c r="A304" s="92" t="b">
        <f t="shared" si="13"/>
        <v>0</v>
      </c>
      <c r="B304" s="494"/>
      <c r="C304" s="348" t="s">
        <v>22</v>
      </c>
      <c r="D304" s="349">
        <v>3.4</v>
      </c>
      <c r="E304" s="349">
        <v>3.4</v>
      </c>
      <c r="F304" s="349">
        <f t="shared" si="15"/>
        <v>0</v>
      </c>
    </row>
    <row r="305" spans="1:6" x14ac:dyDescent="0.15">
      <c r="A305" s="92" t="b">
        <f t="shared" si="13"/>
        <v>1</v>
      </c>
      <c r="B305" s="494" t="s">
        <v>770</v>
      </c>
      <c r="C305" s="336" t="s">
        <v>3</v>
      </c>
      <c r="D305" s="337">
        <v>1789</v>
      </c>
      <c r="E305" s="337">
        <v>799</v>
      </c>
      <c r="F305" s="337">
        <f t="shared" ref="F305:F324" si="16">(D305-E305)/11</f>
        <v>90</v>
      </c>
    </row>
    <row r="306" spans="1:6" x14ac:dyDescent="0.15">
      <c r="A306" s="92" t="b">
        <f t="shared" si="13"/>
        <v>0</v>
      </c>
      <c r="B306" s="494"/>
      <c r="C306" s="336" t="s">
        <v>4</v>
      </c>
      <c r="D306" s="337">
        <v>0</v>
      </c>
      <c r="E306" s="338">
        <v>0</v>
      </c>
      <c r="F306" s="337">
        <f t="shared" si="16"/>
        <v>0</v>
      </c>
    </row>
    <row r="307" spans="1:6" x14ac:dyDescent="0.15">
      <c r="A307" s="92" t="b">
        <f t="shared" si="13"/>
        <v>0</v>
      </c>
      <c r="B307" s="494"/>
      <c r="C307" s="339" t="s">
        <v>5</v>
      </c>
      <c r="D307" s="338">
        <v>0</v>
      </c>
      <c r="E307" s="338">
        <v>0</v>
      </c>
      <c r="F307" s="338">
        <f t="shared" si="16"/>
        <v>0</v>
      </c>
    </row>
    <row r="308" spans="1:6" x14ac:dyDescent="0.15">
      <c r="A308" s="92" t="b">
        <f t="shared" si="13"/>
        <v>0</v>
      </c>
      <c r="B308" s="494"/>
      <c r="C308" s="339" t="s">
        <v>6</v>
      </c>
      <c r="D308" s="338">
        <v>0</v>
      </c>
      <c r="E308" s="338">
        <v>0</v>
      </c>
      <c r="F308" s="338">
        <f t="shared" si="16"/>
        <v>0</v>
      </c>
    </row>
    <row r="309" spans="1:6" x14ac:dyDescent="0.15">
      <c r="A309" s="92" t="b">
        <f t="shared" si="13"/>
        <v>0</v>
      </c>
      <c r="B309" s="494"/>
      <c r="C309" s="340" t="s">
        <v>7</v>
      </c>
      <c r="D309" s="341">
        <v>156</v>
      </c>
      <c r="E309" s="341">
        <v>88</v>
      </c>
      <c r="F309" s="341">
        <f t="shared" si="16"/>
        <v>6.1818181818181817</v>
      </c>
    </row>
    <row r="310" spans="1:6" x14ac:dyDescent="0.15">
      <c r="A310" s="92" t="b">
        <f t="shared" si="13"/>
        <v>0</v>
      </c>
      <c r="B310" s="494"/>
      <c r="C310" s="340" t="s">
        <v>8</v>
      </c>
      <c r="D310" s="341">
        <v>1.1299999999999999</v>
      </c>
      <c r="E310" s="341">
        <v>1</v>
      </c>
      <c r="F310" s="341">
        <f t="shared" si="16"/>
        <v>1.1818181818181809E-2</v>
      </c>
    </row>
    <row r="311" spans="1:6" x14ac:dyDescent="0.15">
      <c r="A311" s="92" t="b">
        <f t="shared" si="13"/>
        <v>0</v>
      </c>
      <c r="B311" s="494"/>
      <c r="C311" s="340" t="s">
        <v>9</v>
      </c>
      <c r="D311" s="341">
        <v>0</v>
      </c>
      <c r="E311" s="341">
        <v>0</v>
      </c>
      <c r="F311" s="341">
        <f t="shared" si="16"/>
        <v>0</v>
      </c>
    </row>
    <row r="312" spans="1:6" x14ac:dyDescent="0.15">
      <c r="A312" s="92" t="b">
        <f t="shared" si="13"/>
        <v>0</v>
      </c>
      <c r="B312" s="494"/>
      <c r="C312" s="340" t="s">
        <v>10</v>
      </c>
      <c r="D312" s="341">
        <v>0</v>
      </c>
      <c r="E312" s="341">
        <v>0</v>
      </c>
      <c r="F312" s="341">
        <f t="shared" si="16"/>
        <v>0</v>
      </c>
    </row>
    <row r="313" spans="1:6" x14ac:dyDescent="0.15">
      <c r="A313" s="92" t="b">
        <f t="shared" si="13"/>
        <v>0</v>
      </c>
      <c r="B313" s="494"/>
      <c r="C313" s="340" t="s">
        <v>11</v>
      </c>
      <c r="D313" s="341">
        <v>0</v>
      </c>
      <c r="E313" s="341">
        <v>0</v>
      </c>
      <c r="F313" s="341">
        <f t="shared" si="16"/>
        <v>0</v>
      </c>
    </row>
    <row r="314" spans="1:6" x14ac:dyDescent="0.15">
      <c r="A314" s="92" t="b">
        <f t="shared" si="13"/>
        <v>0</v>
      </c>
      <c r="B314" s="494"/>
      <c r="C314" s="340" t="s">
        <v>12</v>
      </c>
      <c r="D314" s="341">
        <v>0</v>
      </c>
      <c r="E314" s="341">
        <v>0</v>
      </c>
      <c r="F314" s="341">
        <f t="shared" si="16"/>
        <v>0</v>
      </c>
    </row>
    <row r="315" spans="1:6" x14ac:dyDescent="0.15">
      <c r="A315" s="92" t="b">
        <f t="shared" si="13"/>
        <v>0</v>
      </c>
      <c r="B315" s="494"/>
      <c r="C315" s="340" t="s">
        <v>13</v>
      </c>
      <c r="D315" s="341">
        <v>0.5</v>
      </c>
      <c r="E315" s="341">
        <v>0.5</v>
      </c>
      <c r="F315" s="341">
        <f t="shared" si="16"/>
        <v>0</v>
      </c>
    </row>
    <row r="316" spans="1:6" x14ac:dyDescent="0.15">
      <c r="A316" s="92" t="b">
        <f t="shared" si="13"/>
        <v>0</v>
      </c>
      <c r="B316" s="494"/>
      <c r="C316" s="342" t="s">
        <v>14</v>
      </c>
      <c r="D316" s="343">
        <v>0</v>
      </c>
      <c r="E316" s="343">
        <v>0</v>
      </c>
      <c r="F316" s="343">
        <f t="shared" si="16"/>
        <v>0</v>
      </c>
    </row>
    <row r="317" spans="1:6" x14ac:dyDescent="0.15">
      <c r="A317" s="92" t="b">
        <f t="shared" si="13"/>
        <v>0</v>
      </c>
      <c r="B317" s="494"/>
      <c r="C317" s="342" t="s">
        <v>15</v>
      </c>
      <c r="D317" s="343">
        <v>0</v>
      </c>
      <c r="E317" s="343">
        <v>0</v>
      </c>
      <c r="F317" s="343">
        <f t="shared" si="16"/>
        <v>0</v>
      </c>
    </row>
    <row r="318" spans="1:6" x14ac:dyDescent="0.15">
      <c r="A318" s="92" t="b">
        <f t="shared" si="13"/>
        <v>0</v>
      </c>
      <c r="B318" s="494"/>
      <c r="C318" s="342" t="s">
        <v>670</v>
      </c>
      <c r="D318" s="343">
        <v>0</v>
      </c>
      <c r="E318" s="343">
        <v>0</v>
      </c>
      <c r="F318" s="343">
        <f t="shared" si="16"/>
        <v>0</v>
      </c>
    </row>
    <row r="319" spans="1:6" x14ac:dyDescent="0.15">
      <c r="A319" s="92" t="b">
        <f t="shared" si="13"/>
        <v>0</v>
      </c>
      <c r="B319" s="494"/>
      <c r="C319" s="344" t="s">
        <v>17</v>
      </c>
      <c r="D319" s="345">
        <v>86</v>
      </c>
      <c r="E319" s="345">
        <v>20</v>
      </c>
      <c r="F319" s="345">
        <f t="shared" si="16"/>
        <v>6</v>
      </c>
    </row>
    <row r="320" spans="1:6" x14ac:dyDescent="0.15">
      <c r="A320" s="92" t="b">
        <f t="shared" si="13"/>
        <v>0</v>
      </c>
      <c r="B320" s="494"/>
      <c r="C320" s="344" t="s">
        <v>18</v>
      </c>
      <c r="D320" s="345">
        <v>86</v>
      </c>
      <c r="E320" s="345">
        <v>20</v>
      </c>
      <c r="F320" s="345">
        <f t="shared" si="16"/>
        <v>6</v>
      </c>
    </row>
    <row r="321" spans="1:6" x14ac:dyDescent="0.15">
      <c r="A321" s="92" t="b">
        <f t="shared" si="13"/>
        <v>0</v>
      </c>
      <c r="B321" s="494"/>
      <c r="C321" s="346" t="s">
        <v>19</v>
      </c>
      <c r="D321" s="347">
        <v>0</v>
      </c>
      <c r="E321" s="345">
        <v>0</v>
      </c>
      <c r="F321" s="345">
        <f t="shared" si="16"/>
        <v>0</v>
      </c>
    </row>
    <row r="322" spans="1:6" x14ac:dyDescent="0.15">
      <c r="A322" s="92" t="b">
        <f t="shared" si="13"/>
        <v>0</v>
      </c>
      <c r="B322" s="494"/>
      <c r="C322" s="346" t="s">
        <v>20</v>
      </c>
      <c r="D322" s="347">
        <v>0</v>
      </c>
      <c r="E322" s="345">
        <v>0</v>
      </c>
      <c r="F322" s="345">
        <f t="shared" si="16"/>
        <v>0</v>
      </c>
    </row>
    <row r="323" spans="1:6" x14ac:dyDescent="0.15">
      <c r="A323" s="92" t="b">
        <f t="shared" si="13"/>
        <v>0</v>
      </c>
      <c r="B323" s="494"/>
      <c r="C323" s="348" t="s">
        <v>21</v>
      </c>
      <c r="D323" s="349">
        <v>1.8</v>
      </c>
      <c r="E323" s="349">
        <v>1.8</v>
      </c>
      <c r="F323" s="349">
        <f t="shared" si="16"/>
        <v>0</v>
      </c>
    </row>
    <row r="324" spans="1:6" x14ac:dyDescent="0.15">
      <c r="A324" s="92" t="b">
        <f t="shared" si="13"/>
        <v>0</v>
      </c>
      <c r="B324" s="494"/>
      <c r="C324" s="348" t="s">
        <v>22</v>
      </c>
      <c r="D324" s="349">
        <v>3.3</v>
      </c>
      <c r="E324" s="349">
        <v>3.3</v>
      </c>
      <c r="F324" s="349">
        <f t="shared" si="16"/>
        <v>0</v>
      </c>
    </row>
    <row r="325" spans="1:6" x14ac:dyDescent="0.15">
      <c r="A325" s="92" t="b">
        <f t="shared" si="13"/>
        <v>1</v>
      </c>
      <c r="B325" s="494" t="s">
        <v>795</v>
      </c>
      <c r="C325" s="336" t="s">
        <v>3</v>
      </c>
      <c r="D325" s="337">
        <v>1563</v>
      </c>
      <c r="E325" s="337">
        <v>650</v>
      </c>
      <c r="F325" s="337">
        <f t="shared" ref="F325:F343" si="17">(D325-E325)/11</f>
        <v>83</v>
      </c>
    </row>
    <row r="326" spans="1:6" x14ac:dyDescent="0.15">
      <c r="A326" s="92" t="b">
        <f t="shared" ref="A326:A364" si="18">C$2=C326</f>
        <v>0</v>
      </c>
      <c r="B326" s="494"/>
      <c r="C326" s="336" t="s">
        <v>4</v>
      </c>
      <c r="D326" s="337"/>
      <c r="E326" s="338"/>
      <c r="F326" s="337">
        <f t="shared" si="17"/>
        <v>0</v>
      </c>
    </row>
    <row r="327" spans="1:6" x14ac:dyDescent="0.15">
      <c r="A327" s="92" t="b">
        <f t="shared" si="18"/>
        <v>0</v>
      </c>
      <c r="B327" s="494"/>
      <c r="C327" s="339" t="s">
        <v>5</v>
      </c>
      <c r="D327" s="338">
        <v>732</v>
      </c>
      <c r="E327" s="338">
        <v>380</v>
      </c>
      <c r="F327" s="338">
        <f t="shared" si="17"/>
        <v>32</v>
      </c>
    </row>
    <row r="328" spans="1:6" x14ac:dyDescent="0.15">
      <c r="A328" s="92" t="b">
        <f t="shared" si="18"/>
        <v>0</v>
      </c>
      <c r="B328" s="494"/>
      <c r="C328" s="339" t="s">
        <v>6</v>
      </c>
      <c r="D328" s="338"/>
      <c r="E328" s="338"/>
      <c r="F328" s="338">
        <f t="shared" si="17"/>
        <v>0</v>
      </c>
    </row>
    <row r="329" spans="1:6" x14ac:dyDescent="0.15">
      <c r="A329" s="92" t="b">
        <f t="shared" si="18"/>
        <v>0</v>
      </c>
      <c r="B329" s="494"/>
      <c r="C329" s="340" t="s">
        <v>7</v>
      </c>
      <c r="D329" s="341">
        <v>128</v>
      </c>
      <c r="E329" s="341">
        <v>63</v>
      </c>
      <c r="F329" s="341">
        <f t="shared" si="17"/>
        <v>5.9090909090909092</v>
      </c>
    </row>
    <row r="330" spans="1:6" x14ac:dyDescent="0.15">
      <c r="A330" s="92" t="b">
        <f t="shared" si="18"/>
        <v>0</v>
      </c>
      <c r="B330" s="494"/>
      <c r="C330" s="340" t="s">
        <v>8</v>
      </c>
      <c r="D330" s="341">
        <v>1.36</v>
      </c>
      <c r="E330" s="341">
        <v>1</v>
      </c>
      <c r="F330" s="341">
        <f t="shared" si="17"/>
        <v>3.2727272727272737E-2</v>
      </c>
    </row>
    <row r="331" spans="1:6" x14ac:dyDescent="0.15">
      <c r="A331" s="92" t="b">
        <f t="shared" si="18"/>
        <v>0</v>
      </c>
      <c r="B331" s="494"/>
      <c r="C331" s="340" t="s">
        <v>9</v>
      </c>
      <c r="D331" s="341">
        <v>0</v>
      </c>
      <c r="E331" s="341">
        <v>0</v>
      </c>
      <c r="F331" s="341">
        <f t="shared" si="17"/>
        <v>0</v>
      </c>
    </row>
    <row r="332" spans="1:6" x14ac:dyDescent="0.15">
      <c r="A332" s="92" t="b">
        <f t="shared" si="18"/>
        <v>0</v>
      </c>
      <c r="B332" s="494"/>
      <c r="C332" s="340" t="s">
        <v>10</v>
      </c>
      <c r="D332" s="341">
        <v>0</v>
      </c>
      <c r="E332" s="341">
        <v>0</v>
      </c>
      <c r="F332" s="341">
        <f t="shared" si="17"/>
        <v>0</v>
      </c>
    </row>
    <row r="333" spans="1:6" x14ac:dyDescent="0.15">
      <c r="A333" s="92" t="b">
        <f t="shared" si="18"/>
        <v>0</v>
      </c>
      <c r="B333" s="494"/>
      <c r="C333" s="340" t="s">
        <v>11</v>
      </c>
      <c r="D333" s="341">
        <v>0</v>
      </c>
      <c r="E333" s="341">
        <v>0</v>
      </c>
      <c r="F333" s="341">
        <f t="shared" si="17"/>
        <v>0</v>
      </c>
    </row>
    <row r="334" spans="1:6" x14ac:dyDescent="0.15">
      <c r="A334" s="92" t="b">
        <f t="shared" si="18"/>
        <v>0</v>
      </c>
      <c r="B334" s="494"/>
      <c r="C334" s="340" t="s">
        <v>12</v>
      </c>
      <c r="D334" s="341">
        <v>0</v>
      </c>
      <c r="E334" s="341">
        <v>0</v>
      </c>
      <c r="F334" s="341">
        <f t="shared" si="17"/>
        <v>0</v>
      </c>
    </row>
    <row r="335" spans="1:6" x14ac:dyDescent="0.15">
      <c r="A335" s="92" t="b">
        <f t="shared" si="18"/>
        <v>0</v>
      </c>
      <c r="B335" s="494"/>
      <c r="C335" s="340" t="s">
        <v>13</v>
      </c>
      <c r="D335" s="341">
        <v>0.5</v>
      </c>
      <c r="E335" s="341">
        <v>0.5</v>
      </c>
      <c r="F335" s="341">
        <f t="shared" si="17"/>
        <v>0</v>
      </c>
    </row>
    <row r="336" spans="1:6" x14ac:dyDescent="0.15">
      <c r="A336" s="92" t="b">
        <f t="shared" si="18"/>
        <v>0</v>
      </c>
      <c r="B336" s="494"/>
      <c r="C336" s="342" t="s">
        <v>14</v>
      </c>
      <c r="D336" s="343">
        <v>0</v>
      </c>
      <c r="E336" s="343">
        <v>0</v>
      </c>
      <c r="F336" s="343">
        <f t="shared" si="17"/>
        <v>0</v>
      </c>
    </row>
    <row r="337" spans="1:6" x14ac:dyDescent="0.15">
      <c r="A337" s="92" t="b">
        <f t="shared" si="18"/>
        <v>0</v>
      </c>
      <c r="B337" s="494"/>
      <c r="C337" s="342" t="s">
        <v>15</v>
      </c>
      <c r="D337" s="343">
        <v>0</v>
      </c>
      <c r="E337" s="343">
        <v>0</v>
      </c>
      <c r="F337" s="343">
        <f t="shared" si="17"/>
        <v>0</v>
      </c>
    </row>
    <row r="338" spans="1:6" x14ac:dyDescent="0.15">
      <c r="A338" s="92" t="b">
        <f t="shared" si="18"/>
        <v>0</v>
      </c>
      <c r="B338" s="494"/>
      <c r="C338" s="342" t="s">
        <v>670</v>
      </c>
      <c r="D338" s="343">
        <v>0</v>
      </c>
      <c r="E338" s="343">
        <v>0</v>
      </c>
      <c r="F338" s="343">
        <f t="shared" si="17"/>
        <v>0</v>
      </c>
    </row>
    <row r="339" spans="1:6" x14ac:dyDescent="0.15">
      <c r="A339" s="92" t="b">
        <f t="shared" si="18"/>
        <v>0</v>
      </c>
      <c r="B339" s="494"/>
      <c r="C339" s="344" t="s">
        <v>17</v>
      </c>
      <c r="D339" s="345">
        <v>86</v>
      </c>
      <c r="E339" s="345">
        <v>20</v>
      </c>
      <c r="F339" s="345">
        <f t="shared" si="17"/>
        <v>6</v>
      </c>
    </row>
    <row r="340" spans="1:6" x14ac:dyDescent="0.15">
      <c r="A340" s="92" t="b">
        <f t="shared" si="18"/>
        <v>0</v>
      </c>
      <c r="B340" s="494"/>
      <c r="C340" s="344" t="s">
        <v>18</v>
      </c>
      <c r="D340" s="345">
        <v>86</v>
      </c>
      <c r="E340" s="345">
        <v>20</v>
      </c>
      <c r="F340" s="345">
        <f t="shared" si="17"/>
        <v>6</v>
      </c>
    </row>
    <row r="341" spans="1:6" x14ac:dyDescent="0.15">
      <c r="A341" s="92" t="b">
        <f t="shared" si="18"/>
        <v>0</v>
      </c>
      <c r="B341" s="494"/>
      <c r="C341" s="346" t="s">
        <v>19</v>
      </c>
      <c r="D341" s="347">
        <v>0</v>
      </c>
      <c r="E341" s="345">
        <v>0</v>
      </c>
      <c r="F341" s="345">
        <f t="shared" si="17"/>
        <v>0</v>
      </c>
    </row>
    <row r="342" spans="1:6" x14ac:dyDescent="0.15">
      <c r="A342" s="92" t="b">
        <f t="shared" si="18"/>
        <v>0</v>
      </c>
      <c r="B342" s="494"/>
      <c r="C342" s="346" t="s">
        <v>20</v>
      </c>
      <c r="D342" s="347">
        <v>0</v>
      </c>
      <c r="E342" s="345">
        <v>0</v>
      </c>
      <c r="F342" s="345">
        <f t="shared" si="17"/>
        <v>0</v>
      </c>
    </row>
    <row r="343" spans="1:6" x14ac:dyDescent="0.15">
      <c r="A343" s="92" t="b">
        <f t="shared" si="18"/>
        <v>0</v>
      </c>
      <c r="B343" s="494"/>
      <c r="C343" s="348" t="s">
        <v>21</v>
      </c>
      <c r="D343" s="349">
        <v>5.5</v>
      </c>
      <c r="E343" s="349">
        <v>5.5</v>
      </c>
      <c r="F343" s="349">
        <f t="shared" si="17"/>
        <v>0</v>
      </c>
    </row>
    <row r="344" spans="1:6" x14ac:dyDescent="0.15">
      <c r="A344" s="92" t="b">
        <f t="shared" si="18"/>
        <v>0</v>
      </c>
      <c r="B344" s="494"/>
      <c r="C344" s="348" t="s">
        <v>22</v>
      </c>
      <c r="D344" s="335" t="s">
        <v>767</v>
      </c>
      <c r="E344" s="335" t="s">
        <v>768</v>
      </c>
      <c r="F344" s="335" t="s">
        <v>24</v>
      </c>
    </row>
    <row r="345" spans="1:6" x14ac:dyDescent="0.15">
      <c r="A345" s="92" t="b">
        <f t="shared" si="18"/>
        <v>1</v>
      </c>
      <c r="B345" s="494" t="s">
        <v>801</v>
      </c>
      <c r="C345" s="336" t="s">
        <v>3</v>
      </c>
      <c r="D345" s="337">
        <v>1904</v>
      </c>
      <c r="E345" s="337">
        <v>881</v>
      </c>
      <c r="F345" s="337">
        <f t="shared" ref="F345:F364" si="19">(D345-E345)/11</f>
        <v>93</v>
      </c>
    </row>
    <row r="346" spans="1:6" x14ac:dyDescent="0.15">
      <c r="A346" s="92" t="b">
        <f t="shared" si="18"/>
        <v>0</v>
      </c>
      <c r="B346" s="494"/>
      <c r="C346" s="336" t="s">
        <v>4</v>
      </c>
      <c r="D346" s="337"/>
      <c r="E346" s="338"/>
      <c r="F346" s="337">
        <f t="shared" si="19"/>
        <v>0</v>
      </c>
    </row>
    <row r="347" spans="1:6" x14ac:dyDescent="0.15">
      <c r="A347" s="92" t="b">
        <f t="shared" si="18"/>
        <v>0</v>
      </c>
      <c r="B347" s="494"/>
      <c r="C347" s="339" t="s">
        <v>5</v>
      </c>
      <c r="D347" s="338">
        <v>440</v>
      </c>
      <c r="E347" s="338">
        <v>220</v>
      </c>
      <c r="F347" s="338">
        <f t="shared" si="19"/>
        <v>20</v>
      </c>
    </row>
    <row r="348" spans="1:6" x14ac:dyDescent="0.15">
      <c r="A348" s="92" t="b">
        <f t="shared" si="18"/>
        <v>0</v>
      </c>
      <c r="B348" s="494"/>
      <c r="C348" s="339" t="s">
        <v>6</v>
      </c>
      <c r="D348" s="338"/>
      <c r="E348" s="338"/>
      <c r="F348" s="338">
        <f t="shared" si="19"/>
        <v>0</v>
      </c>
    </row>
    <row r="349" spans="1:6" x14ac:dyDescent="0.15">
      <c r="A349" s="92" t="b">
        <f t="shared" si="18"/>
        <v>0</v>
      </c>
      <c r="B349" s="494"/>
      <c r="C349" s="340" t="s">
        <v>7</v>
      </c>
      <c r="D349" s="341">
        <v>154</v>
      </c>
      <c r="E349" s="341">
        <v>95</v>
      </c>
      <c r="F349" s="341">
        <f t="shared" si="19"/>
        <v>5.3636363636363633</v>
      </c>
    </row>
    <row r="350" spans="1:6" x14ac:dyDescent="0.15">
      <c r="A350" s="92" t="b">
        <f t="shared" si="18"/>
        <v>0</v>
      </c>
      <c r="B350" s="494"/>
      <c r="C350" s="340" t="s">
        <v>8</v>
      </c>
      <c r="D350" s="341">
        <v>1.1299999999999999</v>
      </c>
      <c r="E350" s="341">
        <v>1</v>
      </c>
      <c r="F350" s="341">
        <f t="shared" si="19"/>
        <v>1.1818181818181809E-2</v>
      </c>
    </row>
    <row r="351" spans="1:6" x14ac:dyDescent="0.15">
      <c r="A351" s="92" t="b">
        <f t="shared" si="18"/>
        <v>0</v>
      </c>
      <c r="B351" s="494"/>
      <c r="C351" s="340" t="s">
        <v>9</v>
      </c>
      <c r="D351" s="341">
        <v>0</v>
      </c>
      <c r="E351" s="341">
        <v>0</v>
      </c>
      <c r="F351" s="341">
        <f t="shared" si="19"/>
        <v>0</v>
      </c>
    </row>
    <row r="352" spans="1:6" x14ac:dyDescent="0.15">
      <c r="A352" s="92" t="b">
        <f t="shared" si="18"/>
        <v>0</v>
      </c>
      <c r="B352" s="494"/>
      <c r="C352" s="340" t="s">
        <v>10</v>
      </c>
      <c r="D352" s="341">
        <v>0</v>
      </c>
      <c r="E352" s="341">
        <v>0</v>
      </c>
      <c r="F352" s="341">
        <f t="shared" si="19"/>
        <v>0</v>
      </c>
    </row>
    <row r="353" spans="1:6" x14ac:dyDescent="0.15">
      <c r="A353" s="92" t="b">
        <f t="shared" si="18"/>
        <v>0</v>
      </c>
      <c r="B353" s="494"/>
      <c r="C353" s="340" t="s">
        <v>11</v>
      </c>
      <c r="D353" s="341">
        <v>0</v>
      </c>
      <c r="E353" s="341">
        <v>0</v>
      </c>
      <c r="F353" s="341">
        <f t="shared" si="19"/>
        <v>0</v>
      </c>
    </row>
    <row r="354" spans="1:6" x14ac:dyDescent="0.15">
      <c r="A354" s="92" t="b">
        <f t="shared" si="18"/>
        <v>0</v>
      </c>
      <c r="B354" s="494"/>
      <c r="C354" s="340" t="s">
        <v>12</v>
      </c>
      <c r="D354" s="341">
        <v>0</v>
      </c>
      <c r="E354" s="341">
        <v>0</v>
      </c>
      <c r="F354" s="341">
        <f t="shared" si="19"/>
        <v>0</v>
      </c>
    </row>
    <row r="355" spans="1:6" x14ac:dyDescent="0.15">
      <c r="A355" s="92" t="b">
        <f t="shared" si="18"/>
        <v>0</v>
      </c>
      <c r="B355" s="494"/>
      <c r="C355" s="340" t="s">
        <v>13</v>
      </c>
      <c r="D355" s="341">
        <v>0.5</v>
      </c>
      <c r="E355" s="341">
        <v>0.5</v>
      </c>
      <c r="F355" s="341">
        <f t="shared" si="19"/>
        <v>0</v>
      </c>
    </row>
    <row r="356" spans="1:6" x14ac:dyDescent="0.15">
      <c r="A356" s="92" t="b">
        <f t="shared" si="18"/>
        <v>0</v>
      </c>
      <c r="B356" s="494"/>
      <c r="C356" s="342" t="s">
        <v>14</v>
      </c>
      <c r="D356" s="343">
        <v>0</v>
      </c>
      <c r="E356" s="343">
        <v>0</v>
      </c>
      <c r="F356" s="343">
        <f t="shared" si="19"/>
        <v>0</v>
      </c>
    </row>
    <row r="357" spans="1:6" x14ac:dyDescent="0.15">
      <c r="A357" s="92" t="b">
        <f t="shared" si="18"/>
        <v>0</v>
      </c>
      <c r="B357" s="494"/>
      <c r="C357" s="342" t="s">
        <v>15</v>
      </c>
      <c r="D357" s="343">
        <v>0</v>
      </c>
      <c r="E357" s="343">
        <v>0</v>
      </c>
      <c r="F357" s="343">
        <f t="shared" si="19"/>
        <v>0</v>
      </c>
    </row>
    <row r="358" spans="1:6" x14ac:dyDescent="0.15">
      <c r="A358" s="92" t="b">
        <f t="shared" si="18"/>
        <v>0</v>
      </c>
      <c r="B358" s="494"/>
      <c r="C358" s="342" t="s">
        <v>670</v>
      </c>
      <c r="D358" s="343">
        <v>0</v>
      </c>
      <c r="E358" s="343">
        <v>0</v>
      </c>
      <c r="F358" s="343">
        <f t="shared" si="19"/>
        <v>0</v>
      </c>
    </row>
    <row r="359" spans="1:6" x14ac:dyDescent="0.15">
      <c r="A359" s="92" t="b">
        <f t="shared" si="18"/>
        <v>0</v>
      </c>
      <c r="B359" s="494"/>
      <c r="C359" s="344" t="s">
        <v>17</v>
      </c>
      <c r="D359" s="345">
        <v>86</v>
      </c>
      <c r="E359" s="345">
        <v>20</v>
      </c>
      <c r="F359" s="345">
        <f t="shared" si="19"/>
        <v>6</v>
      </c>
    </row>
    <row r="360" spans="1:6" x14ac:dyDescent="0.15">
      <c r="A360" s="92" t="b">
        <f t="shared" si="18"/>
        <v>0</v>
      </c>
      <c r="B360" s="494"/>
      <c r="C360" s="344" t="s">
        <v>18</v>
      </c>
      <c r="D360" s="345">
        <v>86</v>
      </c>
      <c r="E360" s="345">
        <v>20</v>
      </c>
      <c r="F360" s="345">
        <f t="shared" si="19"/>
        <v>6</v>
      </c>
    </row>
    <row r="361" spans="1:6" x14ac:dyDescent="0.15">
      <c r="A361" s="92" t="b">
        <f t="shared" si="18"/>
        <v>0</v>
      </c>
      <c r="B361" s="494"/>
      <c r="C361" s="346" t="s">
        <v>19</v>
      </c>
      <c r="D361" s="347">
        <v>0</v>
      </c>
      <c r="E361" s="345">
        <v>0</v>
      </c>
      <c r="F361" s="345">
        <f t="shared" si="19"/>
        <v>0</v>
      </c>
    </row>
    <row r="362" spans="1:6" x14ac:dyDescent="0.15">
      <c r="A362" s="92" t="b">
        <f t="shared" si="18"/>
        <v>0</v>
      </c>
      <c r="B362" s="494"/>
      <c r="C362" s="346" t="s">
        <v>20</v>
      </c>
      <c r="D362" s="347">
        <v>0</v>
      </c>
      <c r="E362" s="345">
        <v>0</v>
      </c>
      <c r="F362" s="345">
        <f t="shared" si="19"/>
        <v>0</v>
      </c>
    </row>
    <row r="363" spans="1:6" x14ac:dyDescent="0.15">
      <c r="A363" s="92" t="b">
        <f t="shared" si="18"/>
        <v>0</v>
      </c>
      <c r="B363" s="494"/>
      <c r="C363" s="348" t="s">
        <v>21</v>
      </c>
      <c r="D363" s="349">
        <v>1.9</v>
      </c>
      <c r="E363" s="349">
        <v>1.9</v>
      </c>
      <c r="F363" s="349">
        <f t="shared" si="19"/>
        <v>0</v>
      </c>
    </row>
    <row r="364" spans="1:6" x14ac:dyDescent="0.15">
      <c r="A364" s="92" t="b">
        <f t="shared" si="18"/>
        <v>0</v>
      </c>
      <c r="B364" s="494"/>
      <c r="C364" s="348" t="s">
        <v>22</v>
      </c>
      <c r="D364" s="349">
        <v>2.8</v>
      </c>
      <c r="E364" s="349">
        <v>2.8</v>
      </c>
      <c r="F364" s="349">
        <f t="shared" si="19"/>
        <v>0</v>
      </c>
    </row>
  </sheetData>
  <autoFilter ref="A4:F364"/>
  <mergeCells count="18">
    <mergeCell ref="B345:B364"/>
    <mergeCell ref="B185:B204"/>
    <mergeCell ref="B205:B224"/>
    <mergeCell ref="B225:B244"/>
    <mergeCell ref="B245:B264"/>
    <mergeCell ref="B265:B284"/>
    <mergeCell ref="B285:B304"/>
    <mergeCell ref="B305:B324"/>
    <mergeCell ref="B325:B344"/>
    <mergeCell ref="B125:B144"/>
    <mergeCell ref="B145:B164"/>
    <mergeCell ref="B165:B184"/>
    <mergeCell ref="B85:B104"/>
    <mergeCell ref="B5:B24"/>
    <mergeCell ref="B25:B44"/>
    <mergeCell ref="B45:B64"/>
    <mergeCell ref="B65:B84"/>
    <mergeCell ref="B105:B124"/>
  </mergeCells>
  <dataValidations count="1">
    <dataValidation type="list" allowBlank="1" showInputMessage="1" showErrorMessage="1" sqref="C2">
      <formula1>Stat</formula1>
    </dataValidation>
  </dataValidation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Y62"/>
  <sheetViews>
    <sheetView showRuler="0" zoomScale="125" zoomScaleNormal="190" zoomScalePageLayoutView="190" workbookViewId="0">
      <pane ySplit="1" topLeftCell="A2" activePane="bottomLeft" state="frozen"/>
      <selection pane="bottomLeft" activeCell="E39" sqref="E39"/>
    </sheetView>
  </sheetViews>
  <sheetFormatPr baseColWidth="10" defaultColWidth="17.33203125" defaultRowHeight="15" customHeight="1" x14ac:dyDescent="0.15"/>
  <cols>
    <col min="1" max="1" width="4.6640625" customWidth="1"/>
    <col min="2" max="2" width="18" customWidth="1"/>
    <col min="3" max="3" width="14.1640625" customWidth="1"/>
    <col min="4" max="4" width="7.33203125" customWidth="1"/>
    <col min="5" max="5" width="8.33203125" customWidth="1"/>
    <col min="6" max="6" width="9.33203125" customWidth="1"/>
    <col min="7" max="7" width="8.6640625" customWidth="1"/>
    <col min="8" max="8" width="7.5" customWidth="1"/>
    <col min="9" max="9" width="9" customWidth="1"/>
    <col min="10" max="14" width="7.1640625" customWidth="1"/>
    <col min="15" max="15" width="5.83203125" customWidth="1"/>
    <col min="16" max="16" width="6.6640625" customWidth="1"/>
    <col min="17" max="17" width="5.83203125" customWidth="1"/>
    <col min="18" max="18" width="8.5" customWidth="1"/>
    <col min="19" max="19" width="8" customWidth="1"/>
    <col min="20" max="20" width="5.33203125" customWidth="1"/>
    <col min="21" max="21" width="5.1640625" customWidth="1"/>
    <col min="22" max="22" width="5.5" customWidth="1"/>
    <col min="23" max="23" width="7.33203125" customWidth="1"/>
    <col min="24" max="24" width="48.6640625" customWidth="1"/>
    <col min="25" max="25" width="90.1640625" customWidth="1"/>
  </cols>
  <sheetData>
    <row r="1" spans="1:25" ht="42" customHeight="1" x14ac:dyDescent="0.15">
      <c r="A1" s="21"/>
      <c r="B1" s="22" t="s">
        <v>417</v>
      </c>
      <c r="C1" s="23" t="s">
        <v>418</v>
      </c>
      <c r="D1" s="23" t="s">
        <v>419</v>
      </c>
      <c r="E1" s="23" t="s">
        <v>420</v>
      </c>
      <c r="F1" s="23" t="s">
        <v>421</v>
      </c>
      <c r="G1" s="23" t="s">
        <v>422</v>
      </c>
      <c r="H1" s="23" t="s">
        <v>423</v>
      </c>
      <c r="I1" s="23" t="s">
        <v>424</v>
      </c>
      <c r="J1" s="23" t="s">
        <v>425</v>
      </c>
      <c r="K1" s="23" t="s">
        <v>426</v>
      </c>
      <c r="L1" s="23" t="s">
        <v>427</v>
      </c>
      <c r="M1" s="23" t="s">
        <v>590</v>
      </c>
      <c r="N1" s="23" t="s">
        <v>591</v>
      </c>
      <c r="O1" s="23" t="s">
        <v>428</v>
      </c>
      <c r="P1" s="23" t="s">
        <v>429</v>
      </c>
      <c r="Q1" s="23" t="s">
        <v>430</v>
      </c>
      <c r="R1" s="23" t="s">
        <v>431</v>
      </c>
      <c r="S1" s="23" t="s">
        <v>432</v>
      </c>
      <c r="T1" s="23" t="s">
        <v>433</v>
      </c>
      <c r="U1" s="23" t="s">
        <v>434</v>
      </c>
      <c r="V1" s="23" t="s">
        <v>435</v>
      </c>
      <c r="W1" s="23" t="s">
        <v>436</v>
      </c>
      <c r="X1" s="90" t="s">
        <v>437</v>
      </c>
      <c r="Y1" s="88" t="s">
        <v>663</v>
      </c>
    </row>
    <row r="2" spans="1:25" ht="12.75" customHeight="1" x14ac:dyDescent="0.15">
      <c r="A2" s="21"/>
      <c r="B2" s="21" t="s">
        <v>438</v>
      </c>
      <c r="C2" s="21" t="s">
        <v>439</v>
      </c>
      <c r="D2" s="21" t="s">
        <v>440</v>
      </c>
      <c r="E2" s="21" t="s">
        <v>441</v>
      </c>
      <c r="F2" s="21" t="s">
        <v>442</v>
      </c>
      <c r="G2" s="21" t="s">
        <v>443</v>
      </c>
      <c r="H2" s="21" t="s">
        <v>444</v>
      </c>
      <c r="I2" s="21" t="s">
        <v>445</v>
      </c>
      <c r="J2" s="21" t="s">
        <v>446</v>
      </c>
      <c r="K2" s="21" t="s">
        <v>447</v>
      </c>
      <c r="L2" s="21" t="s">
        <v>448</v>
      </c>
      <c r="M2" s="21" t="s">
        <v>449</v>
      </c>
      <c r="N2" s="21" t="s">
        <v>450</v>
      </c>
      <c r="O2" s="21" t="s">
        <v>451</v>
      </c>
      <c r="P2" s="21" t="s">
        <v>452</v>
      </c>
      <c r="Q2" s="21" t="s">
        <v>453</v>
      </c>
      <c r="R2" s="21" t="s">
        <v>454</v>
      </c>
      <c r="S2" s="21" t="s">
        <v>455</v>
      </c>
      <c r="T2" s="21" t="s">
        <v>456</v>
      </c>
      <c r="U2" s="21" t="s">
        <v>457</v>
      </c>
      <c r="V2" s="21" t="s">
        <v>458</v>
      </c>
      <c r="W2" s="89" t="s">
        <v>459</v>
      </c>
      <c r="X2" s="91" t="s">
        <v>460</v>
      </c>
      <c r="Y2" s="92"/>
    </row>
    <row r="3" spans="1:25" ht="26.25" customHeight="1" x14ac:dyDescent="0.15">
      <c r="A3" s="21"/>
      <c r="B3" s="24" t="s">
        <v>461</v>
      </c>
      <c r="C3" s="24" t="s">
        <v>462</v>
      </c>
      <c r="D3" s="5">
        <v>3</v>
      </c>
      <c r="E3" s="21">
        <v>2250</v>
      </c>
      <c r="F3" s="21">
        <v>200</v>
      </c>
      <c r="G3" s="21">
        <v>0</v>
      </c>
      <c r="H3" s="21">
        <v>0</v>
      </c>
      <c r="I3" s="21">
        <v>0</v>
      </c>
      <c r="J3" s="21">
        <v>0</v>
      </c>
      <c r="K3" s="21">
        <v>0</v>
      </c>
      <c r="L3" s="21">
        <v>0</v>
      </c>
      <c r="M3" s="21">
        <v>0</v>
      </c>
      <c r="N3" s="21">
        <v>0</v>
      </c>
      <c r="O3" s="21">
        <v>0</v>
      </c>
      <c r="P3" s="21">
        <v>0</v>
      </c>
      <c r="Q3" s="21">
        <v>0</v>
      </c>
      <c r="R3" s="21">
        <v>0</v>
      </c>
      <c r="S3" s="21">
        <v>0</v>
      </c>
      <c r="T3" s="21">
        <v>30</v>
      </c>
      <c r="U3" s="21">
        <v>125</v>
      </c>
      <c r="V3" s="21">
        <v>0</v>
      </c>
      <c r="W3" s="89">
        <v>0</v>
      </c>
      <c r="X3" s="94" t="s">
        <v>739</v>
      </c>
      <c r="Y3" s="93"/>
    </row>
    <row r="4" spans="1:25" ht="26.25" customHeight="1" x14ac:dyDescent="0.15">
      <c r="A4" s="21"/>
      <c r="B4" s="21" t="s">
        <v>463</v>
      </c>
      <c r="C4" s="21" t="s">
        <v>464</v>
      </c>
      <c r="D4" s="5">
        <v>3</v>
      </c>
      <c r="E4" s="21">
        <v>2600</v>
      </c>
      <c r="F4" s="21">
        <v>0</v>
      </c>
      <c r="G4" s="21">
        <v>0</v>
      </c>
      <c r="H4" s="21">
        <v>0</v>
      </c>
      <c r="I4" s="21">
        <v>2.4</v>
      </c>
      <c r="J4" s="21">
        <v>0</v>
      </c>
      <c r="K4" s="21">
        <v>0</v>
      </c>
      <c r="L4" s="21">
        <v>0</v>
      </c>
      <c r="M4" s="21">
        <v>0</v>
      </c>
      <c r="N4" s="21">
        <v>0</v>
      </c>
      <c r="O4" s="21">
        <v>0</v>
      </c>
      <c r="P4" s="21">
        <v>0</v>
      </c>
      <c r="Q4" s="21">
        <v>35</v>
      </c>
      <c r="R4" s="21">
        <v>0</v>
      </c>
      <c r="S4" s="21">
        <v>0.25</v>
      </c>
      <c r="T4" s="21">
        <v>0</v>
      </c>
      <c r="U4" s="21">
        <v>0</v>
      </c>
      <c r="V4" s="21">
        <v>0</v>
      </c>
      <c r="W4" s="89">
        <v>0</v>
      </c>
      <c r="X4" s="94" t="s">
        <v>42</v>
      </c>
      <c r="Y4" s="93" t="s">
        <v>755</v>
      </c>
    </row>
    <row r="5" spans="1:25" ht="24.75" customHeight="1" x14ac:dyDescent="0.15">
      <c r="A5" s="21"/>
      <c r="B5" s="21" t="s">
        <v>465</v>
      </c>
      <c r="C5" s="21" t="s">
        <v>466</v>
      </c>
      <c r="D5" s="5">
        <v>3</v>
      </c>
      <c r="E5" s="21">
        <v>2800</v>
      </c>
      <c r="F5" s="21">
        <v>0</v>
      </c>
      <c r="G5" s="21">
        <v>0</v>
      </c>
      <c r="H5" s="21">
        <v>0</v>
      </c>
      <c r="I5" s="21">
        <v>0</v>
      </c>
      <c r="J5" s="21">
        <v>0</v>
      </c>
      <c r="K5" s="21">
        <v>0.4</v>
      </c>
      <c r="L5" s="21">
        <v>0</v>
      </c>
      <c r="M5" s="21">
        <v>0</v>
      </c>
      <c r="N5" s="21">
        <v>0</v>
      </c>
      <c r="O5" s="21">
        <v>0</v>
      </c>
      <c r="P5" s="21">
        <v>0</v>
      </c>
      <c r="Q5" s="21">
        <v>50</v>
      </c>
      <c r="R5" s="21">
        <v>0</v>
      </c>
      <c r="S5" s="21">
        <v>0</v>
      </c>
      <c r="T5" s="21">
        <v>0</v>
      </c>
      <c r="U5" s="21">
        <v>0</v>
      </c>
      <c r="V5" s="21">
        <v>0</v>
      </c>
      <c r="W5" s="89">
        <v>0</v>
      </c>
      <c r="X5" s="94" t="s">
        <v>42</v>
      </c>
      <c r="Y5" s="93" t="s">
        <v>708</v>
      </c>
    </row>
    <row r="6" spans="1:25" ht="25.5" customHeight="1" x14ac:dyDescent="0.15">
      <c r="A6" s="21"/>
      <c r="B6" s="21" t="s">
        <v>467</v>
      </c>
      <c r="C6" s="21" t="s">
        <v>468</v>
      </c>
      <c r="D6" s="5">
        <v>3</v>
      </c>
      <c r="E6" s="21">
        <v>1900</v>
      </c>
      <c r="F6" s="21">
        <v>0</v>
      </c>
      <c r="G6" s="21">
        <v>0</v>
      </c>
      <c r="H6" s="21">
        <v>0</v>
      </c>
      <c r="I6" s="21">
        <v>0</v>
      </c>
      <c r="J6" s="21">
        <v>0</v>
      </c>
      <c r="K6" s="21">
        <v>0</v>
      </c>
      <c r="L6" s="21">
        <v>0</v>
      </c>
      <c r="M6" s="21">
        <v>0</v>
      </c>
      <c r="N6" s="21">
        <v>0</v>
      </c>
      <c r="O6" s="21">
        <v>0</v>
      </c>
      <c r="P6" s="21">
        <v>0</v>
      </c>
      <c r="Q6" s="21">
        <v>0</v>
      </c>
      <c r="R6" s="21">
        <v>0</v>
      </c>
      <c r="S6" s="21">
        <v>0</v>
      </c>
      <c r="T6" s="21">
        <v>85</v>
      </c>
      <c r="U6" s="21">
        <v>35</v>
      </c>
      <c r="V6" s="21">
        <v>0</v>
      </c>
      <c r="W6" s="89">
        <v>0</v>
      </c>
      <c r="X6" s="93" t="s">
        <v>469</v>
      </c>
      <c r="Y6" s="93"/>
    </row>
    <row r="7" spans="1:25" ht="25.5" customHeight="1" x14ac:dyDescent="0.15">
      <c r="A7" s="21"/>
      <c r="B7" s="21" t="s">
        <v>470</v>
      </c>
      <c r="C7" s="21" t="s">
        <v>471</v>
      </c>
      <c r="D7" s="5">
        <v>2</v>
      </c>
      <c r="E7" s="21">
        <v>800</v>
      </c>
      <c r="F7" s="21">
        <v>0</v>
      </c>
      <c r="G7" s="21">
        <v>0</v>
      </c>
      <c r="H7" s="21">
        <v>0</v>
      </c>
      <c r="I7" s="21">
        <v>0</v>
      </c>
      <c r="J7" s="21">
        <v>12</v>
      </c>
      <c r="K7" s="21">
        <v>0</v>
      </c>
      <c r="L7" s="21">
        <v>0.1</v>
      </c>
      <c r="M7" s="21">
        <v>0</v>
      </c>
      <c r="N7" s="21">
        <v>0</v>
      </c>
      <c r="O7" s="21">
        <v>0</v>
      </c>
      <c r="P7" s="21">
        <v>0</v>
      </c>
      <c r="Q7" s="21">
        <v>0</v>
      </c>
      <c r="R7" s="21">
        <v>0</v>
      </c>
      <c r="S7" s="21">
        <v>0</v>
      </c>
      <c r="T7" s="21">
        <v>0</v>
      </c>
      <c r="U7" s="21">
        <v>0</v>
      </c>
      <c r="V7" s="21">
        <v>0</v>
      </c>
      <c r="W7" s="89">
        <v>0</v>
      </c>
      <c r="X7" s="94" t="s">
        <v>42</v>
      </c>
      <c r="Y7" s="94" t="s">
        <v>771</v>
      </c>
    </row>
    <row r="8" spans="1:25" ht="25.5" customHeight="1" x14ac:dyDescent="0.15">
      <c r="A8" s="21"/>
      <c r="B8" s="21" t="s">
        <v>473</v>
      </c>
      <c r="C8" s="21" t="s">
        <v>474</v>
      </c>
      <c r="D8" s="5">
        <v>2</v>
      </c>
      <c r="E8" s="21">
        <v>700</v>
      </c>
      <c r="F8" s="21">
        <v>0</v>
      </c>
      <c r="G8" s="21">
        <v>0</v>
      </c>
      <c r="H8" s="21">
        <v>0</v>
      </c>
      <c r="I8" s="21">
        <v>0</v>
      </c>
      <c r="J8" s="21">
        <v>0</v>
      </c>
      <c r="K8" s="21">
        <v>0.35</v>
      </c>
      <c r="L8" s="21">
        <v>0</v>
      </c>
      <c r="M8" s="21">
        <v>0</v>
      </c>
      <c r="N8" s="21">
        <v>0</v>
      </c>
      <c r="O8" s="21">
        <v>0</v>
      </c>
      <c r="P8" s="21">
        <v>0</v>
      </c>
      <c r="Q8" s="21">
        <v>0</v>
      </c>
      <c r="R8" s="21">
        <v>0</v>
      </c>
      <c r="S8" s="21">
        <v>0</v>
      </c>
      <c r="T8" s="21">
        <v>0</v>
      </c>
      <c r="U8" s="21">
        <v>0</v>
      </c>
      <c r="V8" s="21">
        <v>0</v>
      </c>
      <c r="W8" s="89">
        <v>0</v>
      </c>
      <c r="X8" s="94" t="s">
        <v>475</v>
      </c>
      <c r="Y8" s="93"/>
    </row>
    <row r="9" spans="1:25" ht="25.5" customHeight="1" x14ac:dyDescent="0.15">
      <c r="A9" s="21"/>
      <c r="B9" s="21" t="s">
        <v>476</v>
      </c>
      <c r="C9" s="21" t="s">
        <v>477</v>
      </c>
      <c r="D9" s="5">
        <v>3</v>
      </c>
      <c r="E9" s="21">
        <v>2700</v>
      </c>
      <c r="F9" s="21">
        <v>0</v>
      </c>
      <c r="G9" s="21">
        <v>0</v>
      </c>
      <c r="H9" s="21">
        <v>0</v>
      </c>
      <c r="I9" s="21">
        <v>0</v>
      </c>
      <c r="J9" s="21">
        <v>30</v>
      </c>
      <c r="K9" s="21">
        <v>0.5</v>
      </c>
      <c r="L9" s="21">
        <v>0</v>
      </c>
      <c r="M9" s="21">
        <v>0.06</v>
      </c>
      <c r="N9" s="21">
        <v>0</v>
      </c>
      <c r="O9" s="21">
        <v>0</v>
      </c>
      <c r="P9" s="21">
        <v>0</v>
      </c>
      <c r="Q9" s="21">
        <v>0</v>
      </c>
      <c r="R9" s="21">
        <v>0</v>
      </c>
      <c r="S9" s="21">
        <v>0</v>
      </c>
      <c r="T9" s="21">
        <v>0</v>
      </c>
      <c r="U9" s="21">
        <v>0</v>
      </c>
      <c r="V9" s="21">
        <v>0</v>
      </c>
      <c r="W9" s="89">
        <v>0</v>
      </c>
      <c r="X9" s="94" t="s">
        <v>42</v>
      </c>
      <c r="Y9" s="94" t="s">
        <v>777</v>
      </c>
    </row>
    <row r="10" spans="1:25" ht="25.5" customHeight="1" x14ac:dyDescent="0.15">
      <c r="A10" s="21"/>
      <c r="B10" s="21" t="s">
        <v>478</v>
      </c>
      <c r="C10" s="21" t="s">
        <v>479</v>
      </c>
      <c r="D10" s="5">
        <v>1</v>
      </c>
      <c r="E10" s="21">
        <v>300</v>
      </c>
      <c r="F10" s="21">
        <v>0</v>
      </c>
      <c r="G10" s="21">
        <v>0</v>
      </c>
      <c r="H10" s="21">
        <v>0</v>
      </c>
      <c r="I10" s="21">
        <v>0</v>
      </c>
      <c r="J10" s="21">
        <v>5</v>
      </c>
      <c r="K10" s="21">
        <v>0</v>
      </c>
      <c r="L10" s="21">
        <v>0</v>
      </c>
      <c r="M10" s="21">
        <v>0</v>
      </c>
      <c r="N10" s="21">
        <v>0</v>
      </c>
      <c r="O10" s="21">
        <v>0</v>
      </c>
      <c r="P10" s="21">
        <v>0</v>
      </c>
      <c r="Q10" s="21">
        <v>0</v>
      </c>
      <c r="R10" s="21">
        <v>0</v>
      </c>
      <c r="S10" s="21">
        <v>0</v>
      </c>
      <c r="T10" s="21">
        <v>0</v>
      </c>
      <c r="U10" s="21">
        <v>0</v>
      </c>
      <c r="V10" s="21">
        <v>0</v>
      </c>
      <c r="W10" s="89">
        <v>0</v>
      </c>
      <c r="X10" s="94" t="s">
        <v>42</v>
      </c>
      <c r="Y10" s="94" t="s">
        <v>772</v>
      </c>
    </row>
    <row r="11" spans="1:25" ht="25.5" customHeight="1" x14ac:dyDescent="0.15">
      <c r="A11" s="21"/>
      <c r="B11" s="21" t="s">
        <v>480</v>
      </c>
      <c r="C11" s="21" t="s">
        <v>481</v>
      </c>
      <c r="D11" s="5">
        <v>3</v>
      </c>
      <c r="E11" s="21">
        <v>2400</v>
      </c>
      <c r="F11" s="21">
        <v>0</v>
      </c>
      <c r="G11" s="21">
        <v>0</v>
      </c>
      <c r="H11" s="21">
        <v>0</v>
      </c>
      <c r="I11" s="21">
        <v>0</v>
      </c>
      <c r="J11" s="21">
        <v>0</v>
      </c>
      <c r="K11" s="21">
        <v>0.4</v>
      </c>
      <c r="L11" s="21">
        <v>0</v>
      </c>
      <c r="M11" s="21">
        <v>0</v>
      </c>
      <c r="N11" s="21">
        <v>0</v>
      </c>
      <c r="O11" s="21">
        <v>0</v>
      </c>
      <c r="P11" s="21">
        <v>0</v>
      </c>
      <c r="Q11" s="21">
        <v>0</v>
      </c>
      <c r="R11" s="21">
        <v>0</v>
      </c>
      <c r="S11" s="21">
        <v>0</v>
      </c>
      <c r="T11" s="21">
        <v>0</v>
      </c>
      <c r="U11" s="21">
        <v>0</v>
      </c>
      <c r="V11" s="21">
        <v>0</v>
      </c>
      <c r="W11" s="89">
        <v>0</v>
      </c>
      <c r="X11" s="94" t="s">
        <v>42</v>
      </c>
      <c r="Y11" s="93" t="s">
        <v>709</v>
      </c>
    </row>
    <row r="12" spans="1:25" ht="25.5" customHeight="1" x14ac:dyDescent="0.15">
      <c r="A12" s="21"/>
      <c r="B12" s="21" t="s">
        <v>482</v>
      </c>
      <c r="C12" s="21" t="s">
        <v>483</v>
      </c>
      <c r="D12" s="5">
        <v>3</v>
      </c>
      <c r="E12" s="21">
        <v>3100</v>
      </c>
      <c r="F12" s="21">
        <v>0</v>
      </c>
      <c r="G12" s="21">
        <v>0</v>
      </c>
      <c r="H12" s="21">
        <v>0</v>
      </c>
      <c r="I12" s="21">
        <v>0</v>
      </c>
      <c r="J12" s="21">
        <v>0</v>
      </c>
      <c r="K12" s="21">
        <v>0</v>
      </c>
      <c r="L12" s="21">
        <v>0</v>
      </c>
      <c r="M12" s="21">
        <v>0</v>
      </c>
      <c r="N12" s="21">
        <v>0.1</v>
      </c>
      <c r="O12" s="21">
        <v>0</v>
      </c>
      <c r="P12" s="21">
        <v>0</v>
      </c>
      <c r="Q12" s="21">
        <v>70</v>
      </c>
      <c r="R12" s="21">
        <v>0</v>
      </c>
      <c r="S12" s="21">
        <v>0</v>
      </c>
      <c r="T12" s="21">
        <v>0</v>
      </c>
      <c r="U12" s="21">
        <v>0</v>
      </c>
      <c r="V12" s="21">
        <v>0</v>
      </c>
      <c r="W12" s="89">
        <v>0</v>
      </c>
      <c r="X12" s="94" t="s">
        <v>42</v>
      </c>
      <c r="Y12" s="97" t="s">
        <v>800</v>
      </c>
    </row>
    <row r="13" spans="1:25" ht="25.5" customHeight="1" x14ac:dyDescent="0.15">
      <c r="A13" s="21"/>
      <c r="B13" s="21" t="s">
        <v>484</v>
      </c>
      <c r="C13" s="21" t="s">
        <v>485</v>
      </c>
      <c r="D13" s="5">
        <v>2</v>
      </c>
      <c r="E13" s="21">
        <v>800</v>
      </c>
      <c r="F13" s="21">
        <v>0</v>
      </c>
      <c r="G13" s="21">
        <v>0</v>
      </c>
      <c r="H13" s="21">
        <v>0</v>
      </c>
      <c r="I13" s="21">
        <v>2.4</v>
      </c>
      <c r="J13" s="21">
        <v>0</v>
      </c>
      <c r="K13" s="21">
        <v>0</v>
      </c>
      <c r="L13" s="21">
        <v>0</v>
      </c>
      <c r="M13" s="21">
        <v>0</v>
      </c>
      <c r="N13" s="21">
        <v>0</v>
      </c>
      <c r="O13" s="21">
        <v>0</v>
      </c>
      <c r="P13" s="21">
        <v>0</v>
      </c>
      <c r="Q13" s="21">
        <v>0</v>
      </c>
      <c r="R13" s="21">
        <v>0</v>
      </c>
      <c r="S13" s="21">
        <v>0.25</v>
      </c>
      <c r="T13" s="21">
        <v>0</v>
      </c>
      <c r="U13" s="21">
        <v>0</v>
      </c>
      <c r="V13" s="21">
        <v>0</v>
      </c>
      <c r="W13" s="89">
        <v>0</v>
      </c>
      <c r="X13" s="94" t="s">
        <v>42</v>
      </c>
      <c r="Y13" s="93" t="s">
        <v>42</v>
      </c>
    </row>
    <row r="14" spans="1:25" ht="25.5" customHeight="1" x14ac:dyDescent="0.15">
      <c r="A14" s="21"/>
      <c r="B14" s="21" t="s">
        <v>486</v>
      </c>
      <c r="C14" s="21" t="s">
        <v>487</v>
      </c>
      <c r="D14" s="5">
        <v>3</v>
      </c>
      <c r="E14" s="21">
        <v>1950</v>
      </c>
      <c r="F14" s="21">
        <v>0</v>
      </c>
      <c r="G14" s="21">
        <v>0</v>
      </c>
      <c r="H14" s="21">
        <v>250</v>
      </c>
      <c r="I14" s="21">
        <v>7.4</v>
      </c>
      <c r="J14" s="21">
        <v>0</v>
      </c>
      <c r="K14" s="21">
        <v>0</v>
      </c>
      <c r="L14" s="21">
        <v>0</v>
      </c>
      <c r="M14" s="21">
        <v>0</v>
      </c>
      <c r="N14" s="21">
        <v>0</v>
      </c>
      <c r="O14" s="21">
        <v>0</v>
      </c>
      <c r="P14" s="21">
        <v>0</v>
      </c>
      <c r="Q14" s="21">
        <v>0</v>
      </c>
      <c r="R14" s="21">
        <v>0</v>
      </c>
      <c r="S14" s="21">
        <v>0.5</v>
      </c>
      <c r="T14" s="21">
        <v>0</v>
      </c>
      <c r="U14" s="21">
        <v>0</v>
      </c>
      <c r="V14" s="21">
        <v>0</v>
      </c>
      <c r="W14" s="89">
        <v>0</v>
      </c>
      <c r="X14" s="93" t="s">
        <v>42</v>
      </c>
      <c r="Y14" s="93" t="s">
        <v>42</v>
      </c>
    </row>
    <row r="15" spans="1:25" ht="25.5" customHeight="1" x14ac:dyDescent="0.15">
      <c r="A15" s="21"/>
      <c r="B15" s="21" t="s">
        <v>488</v>
      </c>
      <c r="C15" s="21" t="s">
        <v>489</v>
      </c>
      <c r="D15" s="5">
        <v>2</v>
      </c>
      <c r="E15" s="21">
        <v>800</v>
      </c>
      <c r="F15" s="21">
        <v>0</v>
      </c>
      <c r="G15" s="21">
        <v>0</v>
      </c>
      <c r="H15" s="21">
        <v>0</v>
      </c>
      <c r="I15" s="21">
        <v>0</v>
      </c>
      <c r="J15" s="21">
        <v>0</v>
      </c>
      <c r="K15" s="21">
        <v>0</v>
      </c>
      <c r="L15" s="21">
        <v>0</v>
      </c>
      <c r="M15" s="21">
        <v>0</v>
      </c>
      <c r="N15" s="21">
        <v>0</v>
      </c>
      <c r="O15" s="21">
        <v>0</v>
      </c>
      <c r="P15" s="21">
        <v>0</v>
      </c>
      <c r="Q15" s="21">
        <v>0</v>
      </c>
      <c r="R15" s="21">
        <v>0</v>
      </c>
      <c r="S15" s="21">
        <v>0</v>
      </c>
      <c r="T15" s="21">
        <v>75</v>
      </c>
      <c r="U15" s="21">
        <v>30</v>
      </c>
      <c r="V15" s="21">
        <v>0</v>
      </c>
      <c r="W15" s="89">
        <v>0</v>
      </c>
      <c r="X15" s="93" t="s">
        <v>42</v>
      </c>
      <c r="Y15" s="93" t="s">
        <v>42</v>
      </c>
    </row>
    <row r="16" spans="1:25" s="192" customFormat="1" ht="25.5" customHeight="1" x14ac:dyDescent="0.15">
      <c r="A16" s="21"/>
      <c r="B16" s="21" t="s">
        <v>764</v>
      </c>
      <c r="C16" s="21" t="s">
        <v>520</v>
      </c>
      <c r="D16" s="5">
        <v>3</v>
      </c>
      <c r="E16" s="21">
        <v>2500</v>
      </c>
      <c r="F16" s="21">
        <v>200</v>
      </c>
      <c r="G16" s="21">
        <v>12</v>
      </c>
      <c r="H16" s="21">
        <v>0</v>
      </c>
      <c r="I16" s="21">
        <v>3</v>
      </c>
      <c r="J16" s="21">
        <v>0</v>
      </c>
      <c r="K16" s="21">
        <v>0</v>
      </c>
      <c r="L16" s="21">
        <v>0</v>
      </c>
      <c r="M16" s="21">
        <v>0</v>
      </c>
      <c r="N16" s="21">
        <v>0</v>
      </c>
      <c r="O16" s="21">
        <v>0</v>
      </c>
      <c r="P16" s="21">
        <v>0</v>
      </c>
      <c r="Q16" s="21">
        <v>0</v>
      </c>
      <c r="R16" s="21">
        <v>0</v>
      </c>
      <c r="S16" s="21">
        <v>0.3</v>
      </c>
      <c r="T16" s="21">
        <v>0</v>
      </c>
      <c r="U16" s="21">
        <v>0</v>
      </c>
      <c r="V16" s="21">
        <v>0</v>
      </c>
      <c r="W16" s="89">
        <v>0</v>
      </c>
      <c r="X16" s="93"/>
      <c r="Y16" s="93"/>
    </row>
    <row r="17" spans="1:25" ht="25.5" customHeight="1" x14ac:dyDescent="0.15">
      <c r="A17" s="21"/>
      <c r="B17" s="21" t="s">
        <v>490</v>
      </c>
      <c r="C17" s="21" t="s">
        <v>491</v>
      </c>
      <c r="D17" s="5">
        <v>3</v>
      </c>
      <c r="E17" s="21">
        <v>1850</v>
      </c>
      <c r="F17" s="21">
        <v>600</v>
      </c>
      <c r="G17" s="21">
        <v>0</v>
      </c>
      <c r="H17" s="21">
        <v>0</v>
      </c>
      <c r="I17" s="21">
        <v>0</v>
      </c>
      <c r="J17" s="21">
        <v>0</v>
      </c>
      <c r="K17" s="21">
        <v>0</v>
      </c>
      <c r="L17" s="21">
        <v>0</v>
      </c>
      <c r="M17" s="21">
        <v>0</v>
      </c>
      <c r="N17" s="21">
        <v>0</v>
      </c>
      <c r="O17" s="21">
        <v>0</v>
      </c>
      <c r="P17" s="21">
        <v>0</v>
      </c>
      <c r="Q17" s="21">
        <v>0</v>
      </c>
      <c r="R17" s="21">
        <v>0</v>
      </c>
      <c r="S17" s="21">
        <v>0</v>
      </c>
      <c r="T17" s="21">
        <v>0</v>
      </c>
      <c r="U17" s="21">
        <v>0</v>
      </c>
      <c r="V17" s="21">
        <v>0</v>
      </c>
      <c r="W17" s="89">
        <v>0</v>
      </c>
      <c r="X17" s="93" t="s">
        <v>739</v>
      </c>
      <c r="Y17" s="93" t="s">
        <v>42</v>
      </c>
    </row>
    <row r="18" spans="1:25" ht="25.5" customHeight="1" x14ac:dyDescent="0.15">
      <c r="A18" s="21"/>
      <c r="B18" s="21" t="s">
        <v>492</v>
      </c>
      <c r="C18" s="21" t="s">
        <v>493</v>
      </c>
      <c r="D18" s="5">
        <v>1</v>
      </c>
      <c r="E18" s="21">
        <v>300</v>
      </c>
      <c r="F18" s="21">
        <v>0</v>
      </c>
      <c r="G18" s="21">
        <v>0</v>
      </c>
      <c r="H18" s="21">
        <v>0</v>
      </c>
      <c r="I18" s="21">
        <v>0</v>
      </c>
      <c r="J18" s="21">
        <v>0</v>
      </c>
      <c r="K18" s="21">
        <v>0</v>
      </c>
      <c r="L18" s="21">
        <v>0</v>
      </c>
      <c r="M18" s="21">
        <v>0</v>
      </c>
      <c r="N18" s="21">
        <v>0</v>
      </c>
      <c r="O18" s="21">
        <v>0</v>
      </c>
      <c r="P18" s="21">
        <v>0</v>
      </c>
      <c r="Q18" s="21">
        <v>20</v>
      </c>
      <c r="R18" s="21">
        <v>0</v>
      </c>
      <c r="S18" s="21">
        <v>0</v>
      </c>
      <c r="T18" s="21">
        <v>0</v>
      </c>
      <c r="U18" s="21">
        <v>0</v>
      </c>
      <c r="V18" s="21">
        <v>0</v>
      </c>
      <c r="W18" s="89">
        <v>0</v>
      </c>
      <c r="X18" s="93" t="s">
        <v>42</v>
      </c>
      <c r="Y18" s="93" t="s">
        <v>42</v>
      </c>
    </row>
    <row r="19" spans="1:25" ht="25.5" customHeight="1" x14ac:dyDescent="0.15">
      <c r="A19" s="21"/>
      <c r="B19" s="21" t="s">
        <v>494</v>
      </c>
      <c r="C19" s="21" t="s">
        <v>495</v>
      </c>
      <c r="D19" s="5">
        <v>2</v>
      </c>
      <c r="E19" s="21">
        <v>650</v>
      </c>
      <c r="F19" s="21">
        <v>400</v>
      </c>
      <c r="G19" s="21">
        <v>0</v>
      </c>
      <c r="H19" s="21">
        <v>0</v>
      </c>
      <c r="I19" s="21">
        <v>0</v>
      </c>
      <c r="J19" s="21">
        <v>0</v>
      </c>
      <c r="K19" s="21">
        <v>0</v>
      </c>
      <c r="L19" s="21">
        <v>0</v>
      </c>
      <c r="M19" s="21">
        <v>0</v>
      </c>
      <c r="N19" s="21">
        <v>0</v>
      </c>
      <c r="O19" s="21">
        <v>0</v>
      </c>
      <c r="P19" s="21">
        <v>0</v>
      </c>
      <c r="Q19" s="21">
        <v>0</v>
      </c>
      <c r="R19" s="21">
        <v>0</v>
      </c>
      <c r="S19" s="21">
        <v>0</v>
      </c>
      <c r="T19" s="21">
        <v>0</v>
      </c>
      <c r="U19" s="21">
        <v>0</v>
      </c>
      <c r="V19" s="21">
        <v>0</v>
      </c>
      <c r="W19" s="89">
        <v>0</v>
      </c>
      <c r="X19" s="93" t="s">
        <v>42</v>
      </c>
      <c r="Y19" s="93" t="s">
        <v>42</v>
      </c>
    </row>
    <row r="20" spans="1:25" ht="25.5" customHeight="1" x14ac:dyDescent="0.15">
      <c r="A20" s="21"/>
      <c r="B20" s="21" t="s">
        <v>496</v>
      </c>
      <c r="C20" s="21" t="s">
        <v>497</v>
      </c>
      <c r="D20" s="5">
        <v>2</v>
      </c>
      <c r="E20" s="21">
        <v>650</v>
      </c>
      <c r="F20" s="21">
        <v>0</v>
      </c>
      <c r="G20" s="21">
        <v>0</v>
      </c>
      <c r="H20" s="21">
        <v>0</v>
      </c>
      <c r="I20" s="21">
        <v>0</v>
      </c>
      <c r="J20" s="21">
        <v>0</v>
      </c>
      <c r="K20" s="21">
        <v>0</v>
      </c>
      <c r="L20" s="21">
        <v>0</v>
      </c>
      <c r="M20" s="21">
        <v>0</v>
      </c>
      <c r="N20" s="21">
        <v>0</v>
      </c>
      <c r="O20" s="21">
        <v>0</v>
      </c>
      <c r="P20" s="21">
        <v>0</v>
      </c>
      <c r="Q20" s="21">
        <v>35</v>
      </c>
      <c r="R20" s="21">
        <v>0</v>
      </c>
      <c r="S20" s="21">
        <v>0</v>
      </c>
      <c r="T20" s="21">
        <v>0</v>
      </c>
      <c r="U20" s="21">
        <v>0</v>
      </c>
      <c r="V20" s="21">
        <v>0</v>
      </c>
      <c r="W20" s="89">
        <v>0</v>
      </c>
      <c r="X20" s="93" t="s">
        <v>42</v>
      </c>
      <c r="Y20" s="93" t="s">
        <v>42</v>
      </c>
    </row>
    <row r="21" spans="1:25" ht="25.5" customHeight="1" x14ac:dyDescent="0.15">
      <c r="A21" s="21"/>
      <c r="B21" s="21" t="s">
        <v>498</v>
      </c>
      <c r="C21" s="21" t="s">
        <v>499</v>
      </c>
      <c r="D21" s="5">
        <v>1</v>
      </c>
      <c r="E21" s="21">
        <v>300</v>
      </c>
      <c r="F21" s="21">
        <v>0</v>
      </c>
      <c r="G21" s="21">
        <v>0</v>
      </c>
      <c r="H21" s="21">
        <v>150</v>
      </c>
      <c r="I21" s="21">
        <v>2.5</v>
      </c>
      <c r="J21" s="21">
        <v>0</v>
      </c>
      <c r="K21" s="21">
        <v>0</v>
      </c>
      <c r="L21" s="21">
        <v>0</v>
      </c>
      <c r="M21" s="21">
        <v>0</v>
      </c>
      <c r="N21" s="21">
        <v>0</v>
      </c>
      <c r="O21" s="21">
        <v>0</v>
      </c>
      <c r="P21" s="21">
        <v>0</v>
      </c>
      <c r="Q21" s="21">
        <v>0</v>
      </c>
      <c r="R21" s="21">
        <v>0</v>
      </c>
      <c r="S21" s="21">
        <v>0</v>
      </c>
      <c r="T21" s="21">
        <v>0</v>
      </c>
      <c r="U21" s="21">
        <v>0</v>
      </c>
      <c r="V21" s="21">
        <v>0</v>
      </c>
      <c r="W21" s="89">
        <v>0</v>
      </c>
      <c r="X21" s="93" t="s">
        <v>42</v>
      </c>
      <c r="Y21" s="93" t="s">
        <v>42</v>
      </c>
    </row>
    <row r="22" spans="1:25" ht="25.5" customHeight="1" x14ac:dyDescent="0.15">
      <c r="A22" s="21"/>
      <c r="B22" s="21" t="s">
        <v>500</v>
      </c>
      <c r="C22" s="21" t="s">
        <v>501</v>
      </c>
      <c r="D22" s="5">
        <v>3</v>
      </c>
      <c r="E22" s="21">
        <v>2600</v>
      </c>
      <c r="F22" s="21">
        <v>0</v>
      </c>
      <c r="G22" s="21">
        <v>0</v>
      </c>
      <c r="H22" s="21">
        <v>250</v>
      </c>
      <c r="I22" s="21">
        <v>5</v>
      </c>
      <c r="J22" s="21">
        <v>0</v>
      </c>
      <c r="K22" s="21">
        <v>0</v>
      </c>
      <c r="L22" s="21">
        <v>0</v>
      </c>
      <c r="M22" s="21">
        <v>0</v>
      </c>
      <c r="N22" s="21">
        <v>0</v>
      </c>
      <c r="O22" s="21">
        <v>0</v>
      </c>
      <c r="P22" s="21">
        <v>0</v>
      </c>
      <c r="Q22" s="21">
        <v>65</v>
      </c>
      <c r="R22" s="21">
        <v>0.2</v>
      </c>
      <c r="S22" s="21">
        <v>0</v>
      </c>
      <c r="T22" s="21">
        <v>0</v>
      </c>
      <c r="U22" s="21">
        <v>0</v>
      </c>
      <c r="V22" s="21">
        <v>0</v>
      </c>
      <c r="W22" s="89">
        <v>0</v>
      </c>
      <c r="X22" s="93" t="s">
        <v>42</v>
      </c>
      <c r="Y22" s="93" t="s">
        <v>42</v>
      </c>
    </row>
    <row r="23" spans="1:25" ht="25.5" customHeight="1" x14ac:dyDescent="0.15">
      <c r="A23" s="21"/>
      <c r="B23" s="21" t="s">
        <v>502</v>
      </c>
      <c r="C23" s="21" t="s">
        <v>503</v>
      </c>
      <c r="D23" s="5" t="s">
        <v>504</v>
      </c>
      <c r="E23" s="21">
        <v>25</v>
      </c>
      <c r="F23" s="21">
        <v>0</v>
      </c>
      <c r="G23" s="21">
        <v>0</v>
      </c>
      <c r="H23" s="21">
        <v>0</v>
      </c>
      <c r="I23" s="21">
        <v>0</v>
      </c>
      <c r="J23" s="21">
        <v>0</v>
      </c>
      <c r="K23" s="21">
        <v>0</v>
      </c>
      <c r="L23" s="21">
        <v>0</v>
      </c>
      <c r="M23" s="21">
        <v>0</v>
      </c>
      <c r="N23" s="21">
        <v>0</v>
      </c>
      <c r="O23" s="21">
        <v>0</v>
      </c>
      <c r="P23" s="21">
        <v>0</v>
      </c>
      <c r="Q23" s="21">
        <v>0</v>
      </c>
      <c r="R23" s="21">
        <v>0</v>
      </c>
      <c r="S23" s="21">
        <v>0</v>
      </c>
      <c r="T23" s="21">
        <v>0</v>
      </c>
      <c r="U23" s="21">
        <v>0</v>
      </c>
      <c r="V23" s="21">
        <v>0</v>
      </c>
      <c r="W23" s="89">
        <v>0</v>
      </c>
      <c r="X23" s="93" t="s">
        <v>737</v>
      </c>
      <c r="Y23" s="93" t="s">
        <v>42</v>
      </c>
    </row>
    <row r="24" spans="1:25" ht="25.5" customHeight="1" x14ac:dyDescent="0.15">
      <c r="A24" s="21"/>
      <c r="B24" s="21" t="s">
        <v>505</v>
      </c>
      <c r="C24" s="21" t="s">
        <v>506</v>
      </c>
      <c r="D24" s="5">
        <v>3</v>
      </c>
      <c r="E24" s="25">
        <v>2300</v>
      </c>
      <c r="F24" s="21">
        <v>200</v>
      </c>
      <c r="G24" s="25">
        <v>0</v>
      </c>
      <c r="H24" s="21">
        <v>0</v>
      </c>
      <c r="I24" s="21">
        <v>0</v>
      </c>
      <c r="J24" s="21">
        <v>0</v>
      </c>
      <c r="K24" s="21">
        <v>0</v>
      </c>
      <c r="L24" s="21">
        <v>0</v>
      </c>
      <c r="M24" s="21">
        <v>0</v>
      </c>
      <c r="N24" s="21">
        <v>0</v>
      </c>
      <c r="O24" s="21">
        <v>0</v>
      </c>
      <c r="P24" s="21">
        <v>0</v>
      </c>
      <c r="Q24" s="21">
        <v>0</v>
      </c>
      <c r="R24" s="21">
        <v>0</v>
      </c>
      <c r="S24" s="21">
        <v>0</v>
      </c>
      <c r="T24" s="21">
        <v>30</v>
      </c>
      <c r="U24" s="21">
        <v>75</v>
      </c>
      <c r="V24" s="21">
        <v>0</v>
      </c>
      <c r="W24" s="89">
        <v>0</v>
      </c>
      <c r="X24" s="93" t="s">
        <v>507</v>
      </c>
      <c r="Y24" s="93" t="s">
        <v>42</v>
      </c>
    </row>
    <row r="25" spans="1:25" ht="25.5" customHeight="1" x14ac:dyDescent="0.15">
      <c r="A25" s="21"/>
      <c r="B25" s="21" t="s">
        <v>508</v>
      </c>
      <c r="C25" s="21" t="s">
        <v>509</v>
      </c>
      <c r="D25" s="5">
        <v>3</v>
      </c>
      <c r="E25" s="21">
        <v>2400</v>
      </c>
      <c r="F25" s="21">
        <v>0</v>
      </c>
      <c r="G25" s="21">
        <v>0</v>
      </c>
      <c r="H25" s="21">
        <v>0</v>
      </c>
      <c r="I25" s="21">
        <v>0</v>
      </c>
      <c r="J25" s="21">
        <v>0</v>
      </c>
      <c r="K25" s="21">
        <v>0</v>
      </c>
      <c r="L25" s="21">
        <v>0</v>
      </c>
      <c r="M25" s="21">
        <v>0</v>
      </c>
      <c r="N25" s="21">
        <v>0</v>
      </c>
      <c r="O25" s="21">
        <v>0</v>
      </c>
      <c r="P25" s="21">
        <v>0</v>
      </c>
      <c r="Q25" s="21">
        <v>100</v>
      </c>
      <c r="R25" s="21">
        <v>0</v>
      </c>
      <c r="S25" s="21">
        <v>0</v>
      </c>
      <c r="T25" s="21">
        <v>0</v>
      </c>
      <c r="U25" s="21">
        <v>0</v>
      </c>
      <c r="V25" s="21">
        <v>0</v>
      </c>
      <c r="W25" s="89">
        <v>0</v>
      </c>
      <c r="X25" s="93" t="s">
        <v>42</v>
      </c>
      <c r="Y25" s="94" t="s">
        <v>799</v>
      </c>
    </row>
    <row r="26" spans="1:25" ht="25.5" customHeight="1" x14ac:dyDescent="0.15">
      <c r="A26" s="21"/>
      <c r="B26" s="21" t="s">
        <v>510</v>
      </c>
      <c r="C26" s="21" t="s">
        <v>511</v>
      </c>
      <c r="D26" s="5" t="s">
        <v>512</v>
      </c>
      <c r="E26" s="21">
        <v>25</v>
      </c>
      <c r="F26" s="21">
        <v>0</v>
      </c>
      <c r="G26" s="21">
        <v>0</v>
      </c>
      <c r="H26" s="21">
        <v>0</v>
      </c>
      <c r="I26" s="21">
        <v>0</v>
      </c>
      <c r="J26" s="21">
        <v>0</v>
      </c>
      <c r="K26" s="21">
        <v>0</v>
      </c>
      <c r="L26" s="21">
        <v>0</v>
      </c>
      <c r="M26" s="21">
        <v>0</v>
      </c>
      <c r="N26" s="21">
        <v>0</v>
      </c>
      <c r="O26" s="21">
        <v>0</v>
      </c>
      <c r="P26" s="21">
        <v>0</v>
      </c>
      <c r="Q26" s="21">
        <v>0</v>
      </c>
      <c r="R26" s="21">
        <v>0</v>
      </c>
      <c r="S26" s="21">
        <v>0</v>
      </c>
      <c r="T26" s="21">
        <v>0</v>
      </c>
      <c r="U26" s="21">
        <v>0</v>
      </c>
      <c r="V26" s="21">
        <v>0</v>
      </c>
      <c r="W26" s="89">
        <v>0</v>
      </c>
      <c r="X26" s="93" t="s">
        <v>42</v>
      </c>
      <c r="Y26" s="93" t="s">
        <v>42</v>
      </c>
    </row>
    <row r="27" spans="1:25" ht="25.5" customHeight="1" x14ac:dyDescent="0.15">
      <c r="A27" s="21"/>
      <c r="B27" s="21" t="s">
        <v>513</v>
      </c>
      <c r="C27" s="21" t="s">
        <v>514</v>
      </c>
      <c r="D27" s="5">
        <v>2</v>
      </c>
      <c r="E27" s="21">
        <v>1050</v>
      </c>
      <c r="F27" s="21">
        <v>0</v>
      </c>
      <c r="G27" s="21">
        <v>0</v>
      </c>
      <c r="H27" s="21">
        <v>0</v>
      </c>
      <c r="I27" s="21">
        <v>0</v>
      </c>
      <c r="J27" s="21">
        <v>0</v>
      </c>
      <c r="K27" s="21">
        <v>0</v>
      </c>
      <c r="L27" s="21">
        <v>0</v>
      </c>
      <c r="M27" s="21">
        <v>0</v>
      </c>
      <c r="N27" s="21">
        <v>0</v>
      </c>
      <c r="O27" s="21">
        <v>0</v>
      </c>
      <c r="P27" s="21">
        <v>0</v>
      </c>
      <c r="Q27" s="21">
        <v>50</v>
      </c>
      <c r="R27" s="21">
        <v>0</v>
      </c>
      <c r="S27" s="21">
        <v>0</v>
      </c>
      <c r="T27" s="21">
        <v>0</v>
      </c>
      <c r="U27" s="21">
        <v>0</v>
      </c>
      <c r="V27" s="21">
        <v>0</v>
      </c>
      <c r="W27" s="89">
        <v>0</v>
      </c>
      <c r="X27" s="93" t="s">
        <v>42</v>
      </c>
      <c r="Y27" s="93" t="s">
        <v>42</v>
      </c>
    </row>
    <row r="28" spans="1:25" ht="25.5" customHeight="1" x14ac:dyDescent="0.15">
      <c r="A28" s="21"/>
      <c r="B28" s="21" t="s">
        <v>515</v>
      </c>
      <c r="C28" s="21" t="s">
        <v>516</v>
      </c>
      <c r="D28" s="5">
        <v>2</v>
      </c>
      <c r="E28" s="21">
        <v>1150</v>
      </c>
      <c r="F28" s="21">
        <v>0</v>
      </c>
      <c r="G28" s="21">
        <v>0</v>
      </c>
      <c r="H28" s="21">
        <v>0</v>
      </c>
      <c r="I28" s="21">
        <v>0</v>
      </c>
      <c r="J28" s="21">
        <v>55</v>
      </c>
      <c r="K28" s="21">
        <v>0</v>
      </c>
      <c r="L28" s="21">
        <v>0</v>
      </c>
      <c r="M28" s="21">
        <v>0</v>
      </c>
      <c r="N28" s="21">
        <v>0</v>
      </c>
      <c r="O28" s="21">
        <v>0</v>
      </c>
      <c r="P28" s="21">
        <v>0</v>
      </c>
      <c r="Q28" s="21">
        <v>0</v>
      </c>
      <c r="R28" s="21">
        <v>0</v>
      </c>
      <c r="S28" s="21">
        <v>0</v>
      </c>
      <c r="T28" s="21">
        <v>0</v>
      </c>
      <c r="U28" s="21">
        <v>0</v>
      </c>
      <c r="V28" s="21">
        <v>0</v>
      </c>
      <c r="W28" s="89">
        <v>0</v>
      </c>
      <c r="X28" s="93" t="s">
        <v>42</v>
      </c>
      <c r="Y28" s="93" t="s">
        <v>42</v>
      </c>
    </row>
    <row r="29" spans="1:25" ht="25.5" customHeight="1" x14ac:dyDescent="0.15">
      <c r="A29" s="21"/>
      <c r="B29" s="21" t="s">
        <v>517</v>
      </c>
      <c r="C29" s="21" t="s">
        <v>518</v>
      </c>
      <c r="D29" s="5">
        <v>1</v>
      </c>
      <c r="E29" s="21">
        <v>250</v>
      </c>
      <c r="F29" s="21">
        <v>0</v>
      </c>
      <c r="G29" s="21">
        <v>0</v>
      </c>
      <c r="H29" s="21">
        <v>0</v>
      </c>
      <c r="I29" s="21">
        <v>1.5</v>
      </c>
      <c r="J29" s="21">
        <v>0</v>
      </c>
      <c r="K29" s="21">
        <v>0</v>
      </c>
      <c r="L29" s="21">
        <v>0</v>
      </c>
      <c r="M29" s="21">
        <v>0</v>
      </c>
      <c r="N29" s="21">
        <v>0</v>
      </c>
      <c r="O29" s="21">
        <v>0</v>
      </c>
      <c r="P29" s="21">
        <v>0</v>
      </c>
      <c r="Q29" s="21">
        <v>0</v>
      </c>
      <c r="R29" s="21">
        <v>0</v>
      </c>
      <c r="S29" s="21">
        <v>0.15</v>
      </c>
      <c r="T29" s="21">
        <v>0</v>
      </c>
      <c r="U29" s="21">
        <v>0</v>
      </c>
      <c r="V29" s="21">
        <v>0</v>
      </c>
      <c r="W29" s="89">
        <v>0</v>
      </c>
      <c r="X29" s="93" t="s">
        <v>42</v>
      </c>
      <c r="Y29" s="93" t="s">
        <v>42</v>
      </c>
    </row>
    <row r="30" spans="1:25" ht="25.5" customHeight="1" x14ac:dyDescent="0.15">
      <c r="A30" s="21"/>
      <c r="B30" s="21" t="s">
        <v>519</v>
      </c>
      <c r="C30" s="21" t="s">
        <v>520</v>
      </c>
      <c r="D30" s="5">
        <v>1</v>
      </c>
      <c r="E30" s="21">
        <v>300</v>
      </c>
      <c r="F30" s="21">
        <v>0</v>
      </c>
      <c r="G30" s="21">
        <v>0</v>
      </c>
      <c r="H30" s="21">
        <v>0</v>
      </c>
      <c r="I30" s="21">
        <v>0</v>
      </c>
      <c r="J30" s="21">
        <v>0</v>
      </c>
      <c r="K30" s="21">
        <v>0</v>
      </c>
      <c r="L30" s="21">
        <v>0</v>
      </c>
      <c r="M30" s="21">
        <v>0</v>
      </c>
      <c r="N30" s="21">
        <v>0</v>
      </c>
      <c r="O30" s="21">
        <v>0</v>
      </c>
      <c r="P30" s="21">
        <v>0</v>
      </c>
      <c r="Q30" s="21">
        <v>0</v>
      </c>
      <c r="R30" s="21">
        <v>0</v>
      </c>
      <c r="S30" s="21">
        <v>0</v>
      </c>
      <c r="T30" s="21">
        <v>0</v>
      </c>
      <c r="U30" s="21">
        <v>0</v>
      </c>
      <c r="V30" s="21">
        <v>0</v>
      </c>
      <c r="W30" s="89">
        <v>0</v>
      </c>
      <c r="X30" s="93" t="s">
        <v>42</v>
      </c>
      <c r="Y30" s="94" t="s">
        <v>756</v>
      </c>
    </row>
    <row r="31" spans="1:25" ht="25.5" customHeight="1" x14ac:dyDescent="0.15">
      <c r="A31" s="21"/>
      <c r="B31" s="21" t="s">
        <v>521</v>
      </c>
      <c r="C31" s="21" t="s">
        <v>522</v>
      </c>
      <c r="D31" s="5">
        <v>3</v>
      </c>
      <c r="E31" s="21">
        <v>1900</v>
      </c>
      <c r="F31" s="21">
        <v>300</v>
      </c>
      <c r="G31" s="21">
        <v>8</v>
      </c>
      <c r="H31" s="21">
        <v>0</v>
      </c>
      <c r="I31" s="21">
        <v>0</v>
      </c>
      <c r="J31" s="21">
        <v>0</v>
      </c>
      <c r="K31" s="21">
        <v>0</v>
      </c>
      <c r="L31" s="21">
        <v>0</v>
      </c>
      <c r="M31" s="21">
        <v>0</v>
      </c>
      <c r="N31" s="21">
        <v>0</v>
      </c>
      <c r="O31" s="21">
        <v>0</v>
      </c>
      <c r="P31" s="21">
        <v>0</v>
      </c>
      <c r="Q31" s="21">
        <v>0</v>
      </c>
      <c r="R31" s="21">
        <v>0</v>
      </c>
      <c r="S31" s="21">
        <v>0</v>
      </c>
      <c r="T31" s="21">
        <v>25</v>
      </c>
      <c r="U31" s="21">
        <v>25</v>
      </c>
      <c r="V31" s="21">
        <v>0</v>
      </c>
      <c r="W31" s="89">
        <v>0.5</v>
      </c>
      <c r="X31" s="93" t="s">
        <v>757</v>
      </c>
      <c r="Y31" s="93" t="s">
        <v>706</v>
      </c>
    </row>
    <row r="32" spans="1:25" ht="25.5" customHeight="1" x14ac:dyDescent="0.15">
      <c r="A32" s="21"/>
      <c r="B32" s="21" t="s">
        <v>523</v>
      </c>
      <c r="C32" s="21" t="s">
        <v>524</v>
      </c>
      <c r="D32" s="5">
        <v>2</v>
      </c>
      <c r="E32" s="21">
        <v>800</v>
      </c>
      <c r="F32" s="21">
        <v>0</v>
      </c>
      <c r="G32" s="21">
        <v>0</v>
      </c>
      <c r="H32" s="21">
        <v>0</v>
      </c>
      <c r="I32" s="21">
        <v>0</v>
      </c>
      <c r="J32" s="21">
        <v>0</v>
      </c>
      <c r="K32" s="21">
        <v>0</v>
      </c>
      <c r="L32" s="21">
        <v>0</v>
      </c>
      <c r="M32" s="21">
        <v>0</v>
      </c>
      <c r="N32" s="21">
        <v>0</v>
      </c>
      <c r="O32" s="21">
        <v>0</v>
      </c>
      <c r="P32" s="21">
        <v>0</v>
      </c>
      <c r="Q32" s="21">
        <v>0</v>
      </c>
      <c r="R32" s="21">
        <v>0</v>
      </c>
      <c r="S32" s="21">
        <v>0</v>
      </c>
      <c r="T32" s="21">
        <v>30</v>
      </c>
      <c r="U32" s="21">
        <v>75</v>
      </c>
      <c r="V32" s="21">
        <v>0</v>
      </c>
      <c r="W32" s="89">
        <v>0</v>
      </c>
      <c r="X32" s="93" t="s">
        <v>42</v>
      </c>
      <c r="Y32" s="93" t="s">
        <v>42</v>
      </c>
    </row>
    <row r="33" spans="1:25" ht="25.5" customHeight="1" x14ac:dyDescent="0.15">
      <c r="A33" s="21"/>
      <c r="B33" s="21" t="s">
        <v>525</v>
      </c>
      <c r="C33" s="21" t="s">
        <v>526</v>
      </c>
      <c r="D33" s="5">
        <v>2</v>
      </c>
      <c r="E33" s="21">
        <v>800</v>
      </c>
      <c r="F33" s="21">
        <v>200</v>
      </c>
      <c r="G33" s="25">
        <v>0</v>
      </c>
      <c r="H33" s="21">
        <v>0</v>
      </c>
      <c r="I33" s="21">
        <v>0</v>
      </c>
      <c r="J33" s="21">
        <v>0</v>
      </c>
      <c r="K33" s="21">
        <v>0</v>
      </c>
      <c r="L33" s="21">
        <v>0</v>
      </c>
      <c r="M33" s="21">
        <v>0</v>
      </c>
      <c r="N33" s="21">
        <v>0</v>
      </c>
      <c r="O33" s="21">
        <v>0</v>
      </c>
      <c r="P33" s="21">
        <v>0</v>
      </c>
      <c r="Q33" s="21">
        <v>0</v>
      </c>
      <c r="R33" s="21">
        <v>0</v>
      </c>
      <c r="S33" s="21">
        <v>0</v>
      </c>
      <c r="T33" s="21">
        <v>0</v>
      </c>
      <c r="U33" s="21">
        <v>0</v>
      </c>
      <c r="V33" s="21">
        <v>0</v>
      </c>
      <c r="W33" s="89">
        <v>0</v>
      </c>
      <c r="X33" s="93" t="s">
        <v>42</v>
      </c>
      <c r="Y33" s="93" t="s">
        <v>42</v>
      </c>
    </row>
    <row r="34" spans="1:25" ht="25.5" customHeight="1" x14ac:dyDescent="0.15">
      <c r="A34" s="21"/>
      <c r="B34" s="21" t="s">
        <v>527</v>
      </c>
      <c r="C34" s="21" t="s">
        <v>528</v>
      </c>
      <c r="D34" s="5">
        <v>1</v>
      </c>
      <c r="E34" s="21">
        <v>250</v>
      </c>
      <c r="F34" s="21">
        <v>0</v>
      </c>
      <c r="G34" s="21">
        <v>0</v>
      </c>
      <c r="H34" s="21">
        <v>0</v>
      </c>
      <c r="I34" s="21">
        <v>0</v>
      </c>
      <c r="J34" s="21">
        <v>0</v>
      </c>
      <c r="K34" s="21">
        <v>0</v>
      </c>
      <c r="L34" s="21">
        <v>0</v>
      </c>
      <c r="M34" s="21">
        <v>0</v>
      </c>
      <c r="N34" s="21">
        <v>0</v>
      </c>
      <c r="O34" s="21">
        <v>0</v>
      </c>
      <c r="P34" s="21">
        <v>0</v>
      </c>
      <c r="Q34" s="21">
        <v>0</v>
      </c>
      <c r="R34" s="21">
        <v>0</v>
      </c>
      <c r="S34" s="21">
        <v>0</v>
      </c>
      <c r="T34" s="21">
        <v>40</v>
      </c>
      <c r="U34" s="21">
        <v>20</v>
      </c>
      <c r="V34" s="21">
        <v>0</v>
      </c>
      <c r="W34" s="89">
        <v>0</v>
      </c>
      <c r="X34" s="93" t="s">
        <v>42</v>
      </c>
      <c r="Y34" s="93" t="s">
        <v>42</v>
      </c>
    </row>
    <row r="35" spans="1:25" ht="25.5" customHeight="1" x14ac:dyDescent="0.15">
      <c r="A35" s="21"/>
      <c r="B35" s="21" t="s">
        <v>529</v>
      </c>
      <c r="C35" s="21" t="s">
        <v>530</v>
      </c>
      <c r="D35" s="5">
        <v>1</v>
      </c>
      <c r="E35" s="21">
        <v>250</v>
      </c>
      <c r="F35" s="21">
        <v>0</v>
      </c>
      <c r="G35" s="21">
        <v>0</v>
      </c>
      <c r="H35" s="21">
        <v>0</v>
      </c>
      <c r="I35" s="21">
        <v>0</v>
      </c>
      <c r="J35" s="21">
        <v>0</v>
      </c>
      <c r="K35" s="21">
        <v>0</v>
      </c>
      <c r="L35" s="21">
        <v>0</v>
      </c>
      <c r="M35" s="21">
        <v>0</v>
      </c>
      <c r="N35" s="21">
        <v>0</v>
      </c>
      <c r="O35" s="21">
        <v>0</v>
      </c>
      <c r="P35" s="21">
        <v>0</v>
      </c>
      <c r="Q35" s="21">
        <v>0</v>
      </c>
      <c r="R35" s="21">
        <v>0</v>
      </c>
      <c r="S35" s="21">
        <v>0</v>
      </c>
      <c r="T35" s="21">
        <v>20</v>
      </c>
      <c r="U35" s="21">
        <v>40</v>
      </c>
      <c r="V35" s="21">
        <v>0</v>
      </c>
      <c r="W35" s="89">
        <v>0</v>
      </c>
      <c r="X35" s="93" t="s">
        <v>42</v>
      </c>
      <c r="Y35" s="93" t="s">
        <v>42</v>
      </c>
    </row>
    <row r="36" spans="1:25" ht="25.5" customHeight="1" x14ac:dyDescent="0.15">
      <c r="A36" s="21"/>
      <c r="B36" s="21" t="s">
        <v>531</v>
      </c>
      <c r="C36" s="21" t="s">
        <v>532</v>
      </c>
      <c r="D36" s="5">
        <v>2</v>
      </c>
      <c r="E36" s="21">
        <v>900</v>
      </c>
      <c r="F36" s="21">
        <v>0</v>
      </c>
      <c r="G36" s="21">
        <v>0</v>
      </c>
      <c r="H36" s="21">
        <v>0</v>
      </c>
      <c r="I36" s="21">
        <v>0</v>
      </c>
      <c r="J36" s="21">
        <v>0</v>
      </c>
      <c r="K36" s="21">
        <v>0</v>
      </c>
      <c r="L36" s="21">
        <v>0</v>
      </c>
      <c r="M36" s="21">
        <v>0</v>
      </c>
      <c r="N36" s="21">
        <v>0</v>
      </c>
      <c r="O36" s="21">
        <v>0.2</v>
      </c>
      <c r="P36" s="21">
        <v>0.12</v>
      </c>
      <c r="Q36" s="21">
        <v>0</v>
      </c>
      <c r="R36" s="21">
        <v>0</v>
      </c>
      <c r="S36" s="21">
        <v>0</v>
      </c>
      <c r="T36" s="21">
        <v>0</v>
      </c>
      <c r="U36" s="21">
        <v>0</v>
      </c>
      <c r="V36" s="21">
        <v>0</v>
      </c>
      <c r="W36" s="89">
        <v>0</v>
      </c>
      <c r="X36" s="93" t="s">
        <v>42</v>
      </c>
      <c r="Y36" s="93" t="s">
        <v>42</v>
      </c>
    </row>
    <row r="37" spans="1:25" ht="25.5" customHeight="1" x14ac:dyDescent="0.15">
      <c r="A37" s="21"/>
      <c r="B37" s="21" t="s">
        <v>533</v>
      </c>
      <c r="C37" s="21" t="s">
        <v>534</v>
      </c>
      <c r="D37" s="5">
        <v>3</v>
      </c>
      <c r="E37" s="21">
        <v>2100</v>
      </c>
      <c r="F37" s="21">
        <v>0</v>
      </c>
      <c r="G37" s="21">
        <v>0</v>
      </c>
      <c r="H37" s="21">
        <v>0</v>
      </c>
      <c r="I37" s="21">
        <v>0</v>
      </c>
      <c r="J37" s="21">
        <v>0</v>
      </c>
      <c r="K37" s="21">
        <v>0</v>
      </c>
      <c r="L37" s="21">
        <v>0</v>
      </c>
      <c r="M37" s="21">
        <v>0</v>
      </c>
      <c r="N37" s="21">
        <v>0</v>
      </c>
      <c r="O37" s="21">
        <v>0</v>
      </c>
      <c r="P37" s="21">
        <v>0</v>
      </c>
      <c r="Q37" s="21">
        <v>0</v>
      </c>
      <c r="R37" s="21">
        <v>0</v>
      </c>
      <c r="S37" s="21">
        <v>0</v>
      </c>
      <c r="T37" s="21">
        <v>170</v>
      </c>
      <c r="U37" s="21">
        <v>35</v>
      </c>
      <c r="V37" s="21">
        <v>0</v>
      </c>
      <c r="W37" s="89">
        <v>0</v>
      </c>
      <c r="X37" s="93" t="s">
        <v>42</v>
      </c>
      <c r="Y37" s="93" t="s">
        <v>42</v>
      </c>
    </row>
    <row r="38" spans="1:25" ht="25.5" customHeight="1" x14ac:dyDescent="0.15">
      <c r="A38" s="21"/>
      <c r="B38" s="21" t="s">
        <v>535</v>
      </c>
      <c r="C38" s="21" t="s">
        <v>536</v>
      </c>
      <c r="D38" s="5" t="s">
        <v>537</v>
      </c>
      <c r="E38" s="21">
        <v>50</v>
      </c>
      <c r="F38" s="21">
        <v>0</v>
      </c>
      <c r="G38" s="21">
        <v>0</v>
      </c>
      <c r="H38" s="21">
        <v>0</v>
      </c>
      <c r="I38" s="21">
        <v>0</v>
      </c>
      <c r="J38" s="21">
        <v>0</v>
      </c>
      <c r="K38" s="21">
        <v>0</v>
      </c>
      <c r="L38" s="21">
        <v>0</v>
      </c>
      <c r="M38" s="21">
        <v>0</v>
      </c>
      <c r="N38" s="21">
        <v>0</v>
      </c>
      <c r="O38" s="21">
        <v>0</v>
      </c>
      <c r="P38" s="21">
        <v>0</v>
      </c>
      <c r="Q38" s="21">
        <v>0</v>
      </c>
      <c r="R38" s="21">
        <v>0</v>
      </c>
      <c r="S38" s="21">
        <v>0</v>
      </c>
      <c r="T38" s="21">
        <v>0</v>
      </c>
      <c r="U38" s="21">
        <v>0</v>
      </c>
      <c r="V38" s="21">
        <v>0</v>
      </c>
      <c r="W38" s="89">
        <v>0</v>
      </c>
      <c r="X38" s="93" t="s">
        <v>42</v>
      </c>
      <c r="Y38" s="93" t="s">
        <v>42</v>
      </c>
    </row>
    <row r="39" spans="1:25" s="192" customFormat="1" ht="25.5" customHeight="1" x14ac:dyDescent="0.15">
      <c r="A39" s="21"/>
      <c r="B39" s="21" t="s">
        <v>763</v>
      </c>
      <c r="C39" s="21" t="s">
        <v>471</v>
      </c>
      <c r="D39" s="5">
        <v>1</v>
      </c>
      <c r="E39" s="21">
        <v>300</v>
      </c>
      <c r="F39" s="21">
        <v>0</v>
      </c>
      <c r="G39" s="21">
        <v>0</v>
      </c>
      <c r="H39" s="21">
        <v>0</v>
      </c>
      <c r="I39" s="21">
        <v>0</v>
      </c>
      <c r="J39" s="21">
        <v>0</v>
      </c>
      <c r="K39" s="21">
        <v>0</v>
      </c>
      <c r="L39" s="21">
        <v>0</v>
      </c>
      <c r="M39" s="21">
        <v>0</v>
      </c>
      <c r="N39" s="21">
        <v>0</v>
      </c>
      <c r="O39" s="21">
        <v>0.1</v>
      </c>
      <c r="P39" s="21">
        <v>0.1</v>
      </c>
      <c r="Q39" s="21">
        <v>0</v>
      </c>
      <c r="R39" s="21">
        <v>0</v>
      </c>
      <c r="S39" s="21">
        <v>0</v>
      </c>
      <c r="T39" s="21">
        <v>0</v>
      </c>
      <c r="U39" s="21">
        <v>0</v>
      </c>
      <c r="V39" s="21">
        <v>0</v>
      </c>
      <c r="W39" s="89">
        <v>0</v>
      </c>
      <c r="X39" s="93" t="s">
        <v>765</v>
      </c>
      <c r="Y39" s="93"/>
    </row>
    <row r="40" spans="1:25" ht="25.5" customHeight="1" x14ac:dyDescent="0.15">
      <c r="A40" s="21"/>
      <c r="B40" s="21" t="s">
        <v>538</v>
      </c>
      <c r="C40" s="21" t="s">
        <v>539</v>
      </c>
      <c r="D40" s="5">
        <v>1</v>
      </c>
      <c r="E40" s="21">
        <v>300</v>
      </c>
      <c r="F40" s="21">
        <v>200</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89">
        <v>0</v>
      </c>
      <c r="X40" s="93" t="s">
        <v>42</v>
      </c>
      <c r="Y40" s="93" t="s">
        <v>42</v>
      </c>
    </row>
    <row r="41" spans="1:25" ht="25.5" customHeight="1" x14ac:dyDescent="0.15">
      <c r="A41" s="21"/>
      <c r="B41" s="21" t="s">
        <v>540</v>
      </c>
      <c r="C41" s="21" t="s">
        <v>541</v>
      </c>
      <c r="D41" s="5">
        <v>2</v>
      </c>
      <c r="E41" s="21">
        <v>900</v>
      </c>
      <c r="F41" s="21">
        <v>0</v>
      </c>
      <c r="G41" s="21">
        <v>0</v>
      </c>
      <c r="H41" s="21">
        <v>0</v>
      </c>
      <c r="I41" s="21">
        <v>0</v>
      </c>
      <c r="J41" s="21">
        <v>0</v>
      </c>
      <c r="K41" s="21">
        <v>0</v>
      </c>
      <c r="L41" s="21">
        <v>0</v>
      </c>
      <c r="M41" s="21">
        <v>0</v>
      </c>
      <c r="N41" s="21">
        <v>0.08</v>
      </c>
      <c r="O41" s="21">
        <v>0</v>
      </c>
      <c r="P41" s="21">
        <v>0</v>
      </c>
      <c r="Q41" s="21">
        <v>20</v>
      </c>
      <c r="R41" s="21">
        <v>0</v>
      </c>
      <c r="S41" s="21">
        <v>0</v>
      </c>
      <c r="T41" s="21">
        <v>0</v>
      </c>
      <c r="U41" s="21">
        <v>0</v>
      </c>
      <c r="V41" s="21">
        <v>0</v>
      </c>
      <c r="W41" s="89">
        <v>0</v>
      </c>
      <c r="X41" s="93" t="s">
        <v>42</v>
      </c>
      <c r="Y41" s="93" t="s">
        <v>42</v>
      </c>
    </row>
    <row r="42" spans="1:25" ht="25.5" customHeight="1" x14ac:dyDescent="0.15">
      <c r="A42" s="21"/>
      <c r="B42" s="21" t="s">
        <v>542</v>
      </c>
      <c r="C42" s="21" t="s">
        <v>543</v>
      </c>
      <c r="D42" s="5">
        <v>2</v>
      </c>
      <c r="E42" s="21">
        <v>900</v>
      </c>
      <c r="F42" s="21">
        <v>0</v>
      </c>
      <c r="G42" s="21">
        <v>0</v>
      </c>
      <c r="H42" s="21">
        <v>0</v>
      </c>
      <c r="I42" s="21">
        <v>0</v>
      </c>
      <c r="J42" s="21">
        <v>15</v>
      </c>
      <c r="K42" s="21">
        <v>0</v>
      </c>
      <c r="L42" s="21">
        <v>0</v>
      </c>
      <c r="M42" s="21">
        <v>0.08</v>
      </c>
      <c r="N42" s="21">
        <v>0</v>
      </c>
      <c r="O42" s="21">
        <v>0</v>
      </c>
      <c r="P42" s="21">
        <v>0</v>
      </c>
      <c r="Q42" s="21">
        <v>0</v>
      </c>
      <c r="R42" s="21">
        <v>0</v>
      </c>
      <c r="S42" s="21">
        <v>0</v>
      </c>
      <c r="T42" s="21">
        <v>0</v>
      </c>
      <c r="U42" s="21">
        <v>0</v>
      </c>
      <c r="V42" s="21">
        <v>0</v>
      </c>
      <c r="W42" s="89">
        <v>0</v>
      </c>
      <c r="X42" s="93" t="s">
        <v>42</v>
      </c>
      <c r="Y42" s="93" t="s">
        <v>42</v>
      </c>
    </row>
    <row r="43" spans="1:25" ht="25.5" customHeight="1" x14ac:dyDescent="0.15">
      <c r="A43" s="21"/>
      <c r="B43" s="21" t="s">
        <v>544</v>
      </c>
      <c r="C43" s="21" t="s">
        <v>545</v>
      </c>
      <c r="D43" s="5">
        <v>2</v>
      </c>
      <c r="E43" s="21">
        <v>700</v>
      </c>
      <c r="F43" s="21">
        <v>200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89">
        <v>0</v>
      </c>
      <c r="X43" s="94" t="s">
        <v>778</v>
      </c>
      <c r="Y43" s="93" t="s">
        <v>42</v>
      </c>
    </row>
    <row r="44" spans="1:25" ht="25.5" customHeight="1" x14ac:dyDescent="0.15">
      <c r="A44" s="21"/>
      <c r="B44" s="21" t="s">
        <v>546</v>
      </c>
      <c r="C44" s="21" t="s">
        <v>547</v>
      </c>
      <c r="D44" s="5" t="s">
        <v>548</v>
      </c>
      <c r="E44" s="21">
        <v>50</v>
      </c>
      <c r="F44" s="21">
        <v>0</v>
      </c>
      <c r="G44" s="21">
        <v>0</v>
      </c>
      <c r="H44" s="21">
        <v>0</v>
      </c>
      <c r="I44" s="21">
        <v>0</v>
      </c>
      <c r="J44" s="21">
        <v>0</v>
      </c>
      <c r="K44" s="21">
        <v>0</v>
      </c>
      <c r="L44" s="21">
        <v>0</v>
      </c>
      <c r="M44" s="21">
        <v>0</v>
      </c>
      <c r="N44" s="21">
        <v>0</v>
      </c>
      <c r="O44" s="21">
        <v>0</v>
      </c>
      <c r="P44" s="21">
        <v>0</v>
      </c>
      <c r="Q44" s="21">
        <v>0</v>
      </c>
      <c r="R44" s="21">
        <v>0</v>
      </c>
      <c r="S44" s="21">
        <v>0</v>
      </c>
      <c r="T44" s="21">
        <v>0</v>
      </c>
      <c r="U44" s="21">
        <v>0</v>
      </c>
      <c r="V44" s="21">
        <v>0</v>
      </c>
      <c r="W44" s="89">
        <v>0</v>
      </c>
      <c r="X44" s="93" t="s">
        <v>42</v>
      </c>
      <c r="Y44" s="93" t="s">
        <v>42</v>
      </c>
    </row>
    <row r="45" spans="1:25" ht="25.5" customHeight="1" x14ac:dyDescent="0.15">
      <c r="A45" s="21"/>
      <c r="B45" s="21" t="s">
        <v>549</v>
      </c>
      <c r="C45" s="21" t="s">
        <v>550</v>
      </c>
      <c r="D45" s="5">
        <v>3</v>
      </c>
      <c r="E45" s="21">
        <v>2800</v>
      </c>
      <c r="F45" s="21">
        <v>0</v>
      </c>
      <c r="G45" s="21">
        <v>0</v>
      </c>
      <c r="H45" s="21">
        <v>0</v>
      </c>
      <c r="I45" s="21">
        <v>0</v>
      </c>
      <c r="J45" s="21">
        <v>90</v>
      </c>
      <c r="K45" s="21">
        <v>0</v>
      </c>
      <c r="L45" s="21">
        <v>0.2</v>
      </c>
      <c r="M45" s="21">
        <v>0</v>
      </c>
      <c r="N45" s="21">
        <v>0</v>
      </c>
      <c r="O45" s="21">
        <v>0</v>
      </c>
      <c r="P45" s="21">
        <v>0</v>
      </c>
      <c r="Q45" s="21">
        <v>0</v>
      </c>
      <c r="R45" s="21">
        <v>0</v>
      </c>
      <c r="S45" s="21">
        <v>0</v>
      </c>
      <c r="T45" s="21">
        <v>0</v>
      </c>
      <c r="U45" s="21">
        <v>0</v>
      </c>
      <c r="V45" s="21">
        <v>0</v>
      </c>
      <c r="W45" s="89">
        <v>0</v>
      </c>
      <c r="X45" s="93" t="s">
        <v>42</v>
      </c>
      <c r="Y45" s="94" t="s">
        <v>472</v>
      </c>
    </row>
    <row r="46" spans="1:25" ht="25.5" customHeight="1" x14ac:dyDescent="0.15">
      <c r="A46" s="21"/>
      <c r="B46" s="21" t="s">
        <v>551</v>
      </c>
      <c r="C46" s="21" t="s">
        <v>552</v>
      </c>
      <c r="D46" s="5">
        <v>3</v>
      </c>
      <c r="E46" s="21">
        <v>3000</v>
      </c>
      <c r="F46" s="21">
        <v>0</v>
      </c>
      <c r="G46" s="21">
        <v>0</v>
      </c>
      <c r="H46" s="21">
        <v>0</v>
      </c>
      <c r="I46" s="21">
        <v>0</v>
      </c>
      <c r="J46" s="21">
        <v>0</v>
      </c>
      <c r="K46" s="21">
        <v>0</v>
      </c>
      <c r="L46" s="21">
        <v>0</v>
      </c>
      <c r="M46" s="21">
        <v>0</v>
      </c>
      <c r="N46" s="21">
        <v>0</v>
      </c>
      <c r="O46" s="21">
        <v>0</v>
      </c>
      <c r="P46" s="21">
        <v>0</v>
      </c>
      <c r="Q46" s="21">
        <v>150</v>
      </c>
      <c r="R46" s="21">
        <v>0</v>
      </c>
      <c r="S46" s="21">
        <v>0</v>
      </c>
      <c r="T46" s="21">
        <v>0</v>
      </c>
      <c r="U46" s="21">
        <v>0</v>
      </c>
      <c r="V46" s="21">
        <v>0</v>
      </c>
      <c r="W46" s="89">
        <v>0</v>
      </c>
      <c r="X46" s="93" t="s">
        <v>42</v>
      </c>
      <c r="Y46" s="93" t="s">
        <v>42</v>
      </c>
    </row>
    <row r="47" spans="1:25" ht="25.5" customHeight="1" x14ac:dyDescent="0.15">
      <c r="A47" s="21"/>
      <c r="B47" s="21" t="s">
        <v>553</v>
      </c>
      <c r="C47" s="21" t="s">
        <v>554</v>
      </c>
      <c r="D47" s="5">
        <v>3</v>
      </c>
      <c r="E47" s="21">
        <v>1450</v>
      </c>
      <c r="F47" s="21">
        <v>500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89">
        <v>0</v>
      </c>
      <c r="X47" s="94" t="s">
        <v>758</v>
      </c>
      <c r="Y47" s="93" t="s">
        <v>42</v>
      </c>
    </row>
    <row r="48" spans="1:25" ht="25.5" customHeight="1" x14ac:dyDescent="0.15">
      <c r="A48" s="21"/>
      <c r="B48" s="21" t="s">
        <v>555</v>
      </c>
      <c r="C48" s="21" t="s">
        <v>556</v>
      </c>
      <c r="D48" s="5">
        <v>2</v>
      </c>
      <c r="E48" s="21">
        <v>650</v>
      </c>
      <c r="F48" s="21">
        <v>0</v>
      </c>
      <c r="G48" s="21">
        <v>0</v>
      </c>
      <c r="H48" s="21">
        <v>0</v>
      </c>
      <c r="I48" s="21">
        <v>0</v>
      </c>
      <c r="J48" s="21">
        <v>30</v>
      </c>
      <c r="K48" s="21">
        <v>0</v>
      </c>
      <c r="L48" s="21">
        <v>0</v>
      </c>
      <c r="M48" s="21">
        <v>0</v>
      </c>
      <c r="N48" s="21">
        <v>0</v>
      </c>
      <c r="O48" s="21">
        <v>0</v>
      </c>
      <c r="P48" s="21">
        <v>0</v>
      </c>
      <c r="Q48" s="21">
        <v>0</v>
      </c>
      <c r="R48" s="21">
        <v>0</v>
      </c>
      <c r="S48" s="21">
        <v>0</v>
      </c>
      <c r="T48" s="21">
        <v>0</v>
      </c>
      <c r="U48" s="21">
        <v>0</v>
      </c>
      <c r="V48" s="21">
        <v>0</v>
      </c>
      <c r="W48" s="89">
        <v>0</v>
      </c>
      <c r="X48" s="93" t="s">
        <v>42</v>
      </c>
      <c r="Y48" s="93" t="s">
        <v>42</v>
      </c>
    </row>
    <row r="49" spans="1:25" ht="25.5" customHeight="1" x14ac:dyDescent="0.15">
      <c r="A49" s="21"/>
      <c r="B49" s="21" t="s">
        <v>557</v>
      </c>
      <c r="C49" s="21" t="s">
        <v>558</v>
      </c>
      <c r="D49" s="5">
        <v>3</v>
      </c>
      <c r="E49" s="21">
        <v>3100</v>
      </c>
      <c r="F49" s="21">
        <v>0</v>
      </c>
      <c r="G49" s="21">
        <v>0</v>
      </c>
      <c r="H49" s="21">
        <v>0</v>
      </c>
      <c r="I49" s="21">
        <v>0</v>
      </c>
      <c r="J49" s="21">
        <v>150</v>
      </c>
      <c r="K49" s="21">
        <v>0</v>
      </c>
      <c r="L49" s="21">
        <v>0</v>
      </c>
      <c r="M49" s="21">
        <v>0</v>
      </c>
      <c r="N49" s="21">
        <v>0</v>
      </c>
      <c r="O49" s="21">
        <v>0</v>
      </c>
      <c r="P49" s="21">
        <v>0</v>
      </c>
      <c r="Q49" s="21">
        <v>0</v>
      </c>
      <c r="R49" s="21">
        <v>0</v>
      </c>
      <c r="S49" s="21">
        <v>0</v>
      </c>
      <c r="T49" s="21">
        <v>0</v>
      </c>
      <c r="U49" s="21">
        <v>0</v>
      </c>
      <c r="V49" s="21">
        <v>0</v>
      </c>
      <c r="W49" s="89">
        <v>0</v>
      </c>
      <c r="X49" s="93" t="s">
        <v>42</v>
      </c>
      <c r="Y49" s="93" t="s">
        <v>42</v>
      </c>
    </row>
    <row r="50" spans="1:25" ht="25.5" customHeight="1" x14ac:dyDescent="0.15">
      <c r="A50" s="21"/>
      <c r="B50" s="21" t="s">
        <v>559</v>
      </c>
      <c r="C50" s="21" t="s">
        <v>560</v>
      </c>
      <c r="D50" s="5">
        <v>1</v>
      </c>
      <c r="E50" s="21">
        <v>300</v>
      </c>
      <c r="F50" s="21">
        <v>0</v>
      </c>
      <c r="G50" s="21">
        <v>0</v>
      </c>
      <c r="H50" s="21">
        <v>0</v>
      </c>
      <c r="I50" s="21">
        <v>0</v>
      </c>
      <c r="J50" s="21">
        <v>0</v>
      </c>
      <c r="K50" s="21">
        <v>0</v>
      </c>
      <c r="L50" s="21">
        <v>0</v>
      </c>
      <c r="M50" s="21">
        <v>0</v>
      </c>
      <c r="N50" s="21">
        <v>0</v>
      </c>
      <c r="O50" s="21">
        <v>0</v>
      </c>
      <c r="P50" s="21">
        <v>0</v>
      </c>
      <c r="Q50" s="21">
        <v>0</v>
      </c>
      <c r="R50" s="21">
        <v>0</v>
      </c>
      <c r="S50" s="21">
        <v>0</v>
      </c>
      <c r="T50" s="21">
        <v>0</v>
      </c>
      <c r="U50" s="21">
        <v>0</v>
      </c>
      <c r="V50" s="21">
        <v>0</v>
      </c>
      <c r="W50" s="89">
        <v>0.4</v>
      </c>
      <c r="X50" s="94" t="s">
        <v>561</v>
      </c>
      <c r="Y50" s="93" t="s">
        <v>42</v>
      </c>
    </row>
    <row r="51" spans="1:25" ht="25.5" customHeight="1" x14ac:dyDescent="0.15">
      <c r="A51" s="21"/>
      <c r="B51" s="21" t="s">
        <v>562</v>
      </c>
      <c r="C51" s="21" t="s">
        <v>563</v>
      </c>
      <c r="D51" s="5">
        <v>2</v>
      </c>
      <c r="E51" s="21">
        <v>950</v>
      </c>
      <c r="F51" s="21">
        <v>0</v>
      </c>
      <c r="G51" s="21">
        <v>16</v>
      </c>
      <c r="H51" s="21">
        <v>0</v>
      </c>
      <c r="I51" s="21">
        <v>0</v>
      </c>
      <c r="J51" s="21">
        <v>0</v>
      </c>
      <c r="K51" s="21">
        <v>0</v>
      </c>
      <c r="L51" s="21">
        <v>0</v>
      </c>
      <c r="M51" s="21">
        <v>0</v>
      </c>
      <c r="N51" s="21">
        <v>0</v>
      </c>
      <c r="O51" s="21">
        <v>0</v>
      </c>
      <c r="P51" s="21">
        <v>0</v>
      </c>
      <c r="Q51" s="21">
        <v>0</v>
      </c>
      <c r="R51" s="21">
        <v>0</v>
      </c>
      <c r="S51" s="21">
        <v>0</v>
      </c>
      <c r="T51" s="21">
        <v>0</v>
      </c>
      <c r="U51" s="21">
        <v>0</v>
      </c>
      <c r="V51" s="21">
        <v>0</v>
      </c>
      <c r="W51" s="89">
        <v>0</v>
      </c>
      <c r="X51" s="93" t="s">
        <v>42</v>
      </c>
      <c r="Y51" s="93" t="s">
        <v>759</v>
      </c>
    </row>
    <row r="52" spans="1:25" ht="25.5" customHeight="1" x14ac:dyDescent="0.15">
      <c r="A52" s="21"/>
      <c r="B52" s="21" t="s">
        <v>564</v>
      </c>
      <c r="C52" s="21" t="s">
        <v>565</v>
      </c>
      <c r="D52" s="5">
        <v>1</v>
      </c>
      <c r="E52" s="21">
        <v>300</v>
      </c>
      <c r="F52" s="21">
        <v>0</v>
      </c>
      <c r="G52" s="21">
        <v>0</v>
      </c>
      <c r="H52" s="21">
        <v>0</v>
      </c>
      <c r="I52" s="21">
        <v>0</v>
      </c>
      <c r="J52" s="21">
        <v>0</v>
      </c>
      <c r="K52" s="21">
        <v>0.2</v>
      </c>
      <c r="L52" s="21">
        <v>0</v>
      </c>
      <c r="M52" s="21">
        <v>0</v>
      </c>
      <c r="N52" s="21">
        <v>0</v>
      </c>
      <c r="O52" s="21">
        <v>0</v>
      </c>
      <c r="P52" s="21">
        <v>0</v>
      </c>
      <c r="Q52" s="21">
        <v>0</v>
      </c>
      <c r="R52" s="21">
        <v>0</v>
      </c>
      <c r="S52" s="21">
        <v>0</v>
      </c>
      <c r="T52" s="21">
        <v>0</v>
      </c>
      <c r="U52" s="21">
        <v>0</v>
      </c>
      <c r="V52" s="21">
        <v>0</v>
      </c>
      <c r="W52" s="89">
        <v>0</v>
      </c>
      <c r="X52" s="93" t="s">
        <v>42</v>
      </c>
      <c r="Y52" s="93" t="s">
        <v>42</v>
      </c>
    </row>
    <row r="53" spans="1:25" ht="25.5" customHeight="1" x14ac:dyDescent="0.15">
      <c r="A53" s="21"/>
      <c r="B53" s="21" t="s">
        <v>566</v>
      </c>
      <c r="C53" s="21" t="s">
        <v>567</v>
      </c>
      <c r="D53" s="5">
        <v>3</v>
      </c>
      <c r="E53" s="21">
        <v>2150</v>
      </c>
      <c r="F53" s="21">
        <v>0</v>
      </c>
      <c r="G53" s="21">
        <v>0</v>
      </c>
      <c r="H53" s="21">
        <v>0</v>
      </c>
      <c r="I53" s="21">
        <v>0</v>
      </c>
      <c r="J53" s="21">
        <v>45</v>
      </c>
      <c r="K53" s="21">
        <v>0</v>
      </c>
      <c r="L53" s="21">
        <v>0</v>
      </c>
      <c r="M53" s="21">
        <v>0.1</v>
      </c>
      <c r="N53" s="21">
        <v>0</v>
      </c>
      <c r="O53" s="21">
        <v>0</v>
      </c>
      <c r="P53" s="21">
        <v>0</v>
      </c>
      <c r="Q53" s="21">
        <v>0</v>
      </c>
      <c r="R53" s="21">
        <v>0</v>
      </c>
      <c r="S53" s="21">
        <v>0</v>
      </c>
      <c r="T53" s="21">
        <v>0</v>
      </c>
      <c r="U53" s="21">
        <v>0</v>
      </c>
      <c r="V53" s="21">
        <v>0</v>
      </c>
      <c r="W53" s="89">
        <v>0</v>
      </c>
      <c r="X53" s="93" t="s">
        <v>42</v>
      </c>
      <c r="Y53" s="94" t="s">
        <v>568</v>
      </c>
    </row>
    <row r="54" spans="1:25" ht="25.5" customHeight="1" x14ac:dyDescent="0.15">
      <c r="A54" s="21"/>
      <c r="B54" s="21" t="s">
        <v>569</v>
      </c>
      <c r="C54" s="21" t="s">
        <v>570</v>
      </c>
      <c r="D54" s="5">
        <v>3</v>
      </c>
      <c r="E54" s="21">
        <v>2600</v>
      </c>
      <c r="F54" s="21">
        <v>0</v>
      </c>
      <c r="G54" s="21">
        <v>0</v>
      </c>
      <c r="H54" s="21">
        <v>0</v>
      </c>
      <c r="I54" s="21">
        <v>0</v>
      </c>
      <c r="J54" s="21">
        <v>0</v>
      </c>
      <c r="K54" s="21">
        <v>0.75</v>
      </c>
      <c r="L54" s="21">
        <v>0</v>
      </c>
      <c r="M54" s="21">
        <v>0</v>
      </c>
      <c r="N54" s="21">
        <v>0</v>
      </c>
      <c r="O54" s="21">
        <v>0.2</v>
      </c>
      <c r="P54" s="21">
        <v>0.2</v>
      </c>
      <c r="Q54" s="21">
        <v>0</v>
      </c>
      <c r="R54" s="21">
        <v>0</v>
      </c>
      <c r="S54" s="21">
        <v>0</v>
      </c>
      <c r="T54" s="21">
        <v>0</v>
      </c>
      <c r="U54" s="21">
        <v>0</v>
      </c>
      <c r="V54" s="21">
        <v>0</v>
      </c>
      <c r="W54" s="89">
        <v>0</v>
      </c>
      <c r="X54" s="93" t="s">
        <v>42</v>
      </c>
      <c r="Y54" s="93" t="s">
        <v>42</v>
      </c>
    </row>
    <row r="55" spans="1:25" ht="25.5" customHeight="1" x14ac:dyDescent="0.15">
      <c r="A55" s="21"/>
      <c r="B55" s="21" t="s">
        <v>571</v>
      </c>
      <c r="C55" s="21" t="s">
        <v>572</v>
      </c>
      <c r="D55" s="5">
        <v>2</v>
      </c>
      <c r="E55" s="21">
        <v>1000</v>
      </c>
      <c r="F55" s="21">
        <v>200</v>
      </c>
      <c r="G55" s="21">
        <v>3</v>
      </c>
      <c r="H55" s="21">
        <v>0</v>
      </c>
      <c r="I55" s="21">
        <v>0</v>
      </c>
      <c r="J55" s="21">
        <v>0</v>
      </c>
      <c r="K55" s="21">
        <v>0</v>
      </c>
      <c r="L55" s="21">
        <v>0</v>
      </c>
      <c r="M55" s="21">
        <v>0</v>
      </c>
      <c r="N55" s="21">
        <v>0</v>
      </c>
      <c r="O55" s="21">
        <v>0</v>
      </c>
      <c r="P55" s="21">
        <v>0</v>
      </c>
      <c r="Q55" s="21">
        <v>0</v>
      </c>
      <c r="R55" s="21">
        <v>0</v>
      </c>
      <c r="S55" s="21">
        <v>0</v>
      </c>
      <c r="T55" s="21">
        <v>0</v>
      </c>
      <c r="U55" s="21">
        <v>0</v>
      </c>
      <c r="V55" s="21">
        <v>0</v>
      </c>
      <c r="W55" s="89">
        <v>0.45</v>
      </c>
      <c r="X55" s="94" t="s">
        <v>760</v>
      </c>
      <c r="Y55" s="94" t="s">
        <v>761</v>
      </c>
    </row>
    <row r="56" spans="1:25" ht="25.5" customHeight="1" x14ac:dyDescent="0.15">
      <c r="A56" s="21"/>
      <c r="B56" s="21" t="s">
        <v>573</v>
      </c>
      <c r="C56" s="21" t="s">
        <v>574</v>
      </c>
      <c r="D56" s="5">
        <v>3</v>
      </c>
      <c r="E56" s="21">
        <v>2750</v>
      </c>
      <c r="F56" s="21">
        <v>0</v>
      </c>
      <c r="G56" s="21">
        <v>0</v>
      </c>
      <c r="H56" s="21">
        <v>0</v>
      </c>
      <c r="I56" s="21">
        <v>0</v>
      </c>
      <c r="J56" s="21">
        <v>50</v>
      </c>
      <c r="K56" s="21">
        <v>0</v>
      </c>
      <c r="L56" s="21">
        <v>0</v>
      </c>
      <c r="M56" s="21">
        <v>0</v>
      </c>
      <c r="N56" s="21">
        <v>0</v>
      </c>
      <c r="O56" s="21">
        <v>0.3</v>
      </c>
      <c r="P56" s="21">
        <v>0.3</v>
      </c>
      <c r="Q56" s="21">
        <v>0</v>
      </c>
      <c r="R56" s="21">
        <v>0</v>
      </c>
      <c r="S56" s="21">
        <v>0</v>
      </c>
      <c r="T56" s="21">
        <v>0</v>
      </c>
      <c r="U56" s="21">
        <v>0</v>
      </c>
      <c r="V56" s="21">
        <v>0</v>
      </c>
      <c r="W56" s="89">
        <v>0</v>
      </c>
      <c r="X56" s="93" t="s">
        <v>42</v>
      </c>
      <c r="Y56" s="93" t="s">
        <v>42</v>
      </c>
    </row>
    <row r="57" spans="1:25" ht="25.5" customHeight="1" x14ac:dyDescent="0.15">
      <c r="A57" s="21"/>
      <c r="B57" s="21" t="s">
        <v>575</v>
      </c>
      <c r="C57" s="21" t="s">
        <v>576</v>
      </c>
      <c r="D57" s="5">
        <v>2</v>
      </c>
      <c r="E57" s="21">
        <v>750</v>
      </c>
      <c r="F57" s="21">
        <v>0</v>
      </c>
      <c r="G57" s="21">
        <v>0</v>
      </c>
      <c r="H57" s="21">
        <v>250</v>
      </c>
      <c r="I57" s="21">
        <v>5</v>
      </c>
      <c r="J57" s="21">
        <v>0</v>
      </c>
      <c r="K57" s="21">
        <v>0</v>
      </c>
      <c r="L57" s="21">
        <v>0</v>
      </c>
      <c r="M57" s="21">
        <v>0</v>
      </c>
      <c r="N57" s="21">
        <v>0</v>
      </c>
      <c r="O57" s="21">
        <v>0</v>
      </c>
      <c r="P57" s="21">
        <v>0</v>
      </c>
      <c r="Q57" s="21">
        <v>0</v>
      </c>
      <c r="R57" s="21">
        <v>0</v>
      </c>
      <c r="S57" s="21">
        <v>0</v>
      </c>
      <c r="T57" s="21">
        <v>0</v>
      </c>
      <c r="U57" s="21">
        <v>0</v>
      </c>
      <c r="V57" s="21">
        <v>0</v>
      </c>
      <c r="W57" s="89">
        <v>0</v>
      </c>
      <c r="X57" s="93" t="s">
        <v>42</v>
      </c>
      <c r="Y57" s="93" t="s">
        <v>42</v>
      </c>
    </row>
    <row r="58" spans="1:25" ht="25.5" customHeight="1" x14ac:dyDescent="0.15">
      <c r="A58" s="21"/>
      <c r="B58" s="21" t="s">
        <v>577</v>
      </c>
      <c r="C58" s="21" t="s">
        <v>578</v>
      </c>
      <c r="D58" s="5">
        <v>3</v>
      </c>
      <c r="E58" s="21">
        <v>2500</v>
      </c>
      <c r="F58" s="21">
        <v>400</v>
      </c>
      <c r="G58" s="21">
        <v>16</v>
      </c>
      <c r="H58" s="21">
        <v>0</v>
      </c>
      <c r="I58" s="21">
        <v>0</v>
      </c>
      <c r="J58" s="21">
        <v>0</v>
      </c>
      <c r="K58" s="21">
        <v>0</v>
      </c>
      <c r="L58" s="21">
        <v>0</v>
      </c>
      <c r="M58" s="21">
        <v>0</v>
      </c>
      <c r="N58" s="21">
        <v>0</v>
      </c>
      <c r="O58" s="21">
        <v>0</v>
      </c>
      <c r="P58" s="21">
        <v>0</v>
      </c>
      <c r="Q58" s="21">
        <v>0</v>
      </c>
      <c r="R58" s="21">
        <v>0</v>
      </c>
      <c r="S58" s="21">
        <v>0</v>
      </c>
      <c r="T58" s="21">
        <v>0</v>
      </c>
      <c r="U58" s="21">
        <v>0</v>
      </c>
      <c r="V58" s="21">
        <v>0</v>
      </c>
      <c r="W58" s="89">
        <v>0</v>
      </c>
      <c r="X58" s="94" t="s">
        <v>762</v>
      </c>
      <c r="Y58" s="93" t="s">
        <v>805</v>
      </c>
    </row>
    <row r="59" spans="1:25" ht="25.5" customHeight="1" x14ac:dyDescent="0.15">
      <c r="A59" s="21"/>
      <c r="B59" s="21" t="s">
        <v>579</v>
      </c>
      <c r="C59" s="21" t="s">
        <v>580</v>
      </c>
      <c r="D59" s="5">
        <v>1</v>
      </c>
      <c r="E59" s="21">
        <v>300</v>
      </c>
      <c r="F59" s="21">
        <v>0</v>
      </c>
      <c r="G59" s="21">
        <v>0</v>
      </c>
      <c r="H59" s="21">
        <v>0</v>
      </c>
      <c r="I59" s="21">
        <v>0</v>
      </c>
      <c r="J59" s="21">
        <v>15</v>
      </c>
      <c r="K59" s="21">
        <v>0</v>
      </c>
      <c r="L59" s="21">
        <v>0</v>
      </c>
      <c r="M59" s="21">
        <v>0</v>
      </c>
      <c r="N59" s="21">
        <v>0</v>
      </c>
      <c r="O59" s="21">
        <v>0</v>
      </c>
      <c r="P59" s="21">
        <v>0</v>
      </c>
      <c r="Q59" s="21">
        <v>0</v>
      </c>
      <c r="R59" s="21">
        <v>0</v>
      </c>
      <c r="S59" s="21">
        <v>0</v>
      </c>
      <c r="T59" s="21">
        <v>0</v>
      </c>
      <c r="U59" s="21">
        <v>0</v>
      </c>
      <c r="V59" s="21">
        <v>0</v>
      </c>
      <c r="W59" s="89">
        <v>0</v>
      </c>
      <c r="X59" s="93" t="s">
        <v>42</v>
      </c>
      <c r="Y59" s="93" t="s">
        <v>42</v>
      </c>
    </row>
    <row r="60" spans="1:25" ht="25.5" customHeight="1" x14ac:dyDescent="0.15">
      <c r="A60" s="21"/>
      <c r="B60" s="21" t="s">
        <v>581</v>
      </c>
      <c r="C60" s="21" t="s">
        <v>582</v>
      </c>
      <c r="D60" s="5" t="s">
        <v>583</v>
      </c>
      <c r="E60" s="21">
        <v>500</v>
      </c>
      <c r="F60" s="21">
        <v>0</v>
      </c>
      <c r="G60" s="21">
        <v>0</v>
      </c>
      <c r="H60" s="21">
        <v>0</v>
      </c>
      <c r="I60" s="21">
        <v>0</v>
      </c>
      <c r="J60" s="21">
        <v>0</v>
      </c>
      <c r="K60" s="21">
        <v>0</v>
      </c>
      <c r="L60" s="21">
        <v>0</v>
      </c>
      <c r="M60" s="21">
        <v>0</v>
      </c>
      <c r="N60" s="21">
        <v>0</v>
      </c>
      <c r="O60" s="21">
        <v>0</v>
      </c>
      <c r="P60" s="21">
        <v>0</v>
      </c>
      <c r="Q60" s="21">
        <v>20</v>
      </c>
      <c r="R60" s="21">
        <v>0</v>
      </c>
      <c r="S60" s="21">
        <v>0.12</v>
      </c>
      <c r="T60" s="21">
        <v>10</v>
      </c>
      <c r="U60" s="21">
        <v>10</v>
      </c>
      <c r="V60" s="21">
        <v>0</v>
      </c>
      <c r="W60" s="89">
        <v>0</v>
      </c>
      <c r="X60" s="94" t="s">
        <v>738</v>
      </c>
      <c r="Y60" s="93" t="s">
        <v>42</v>
      </c>
    </row>
    <row r="61" spans="1:25" ht="25.5" customHeight="1" x14ac:dyDescent="0.15">
      <c r="A61" s="21"/>
      <c r="B61" s="21" t="s">
        <v>584</v>
      </c>
      <c r="C61" s="21" t="s">
        <v>585</v>
      </c>
      <c r="D61" s="5" t="s">
        <v>586</v>
      </c>
      <c r="E61" s="21">
        <v>500</v>
      </c>
      <c r="F61" s="21">
        <v>0</v>
      </c>
      <c r="G61" s="21">
        <v>0</v>
      </c>
      <c r="H61" s="21">
        <v>0</v>
      </c>
      <c r="I61" s="21">
        <v>0</v>
      </c>
      <c r="J61" s="21">
        <v>20</v>
      </c>
      <c r="K61" s="21">
        <v>0.08</v>
      </c>
      <c r="L61" s="21">
        <v>0</v>
      </c>
      <c r="M61" s="21">
        <v>0</v>
      </c>
      <c r="N61" s="21">
        <v>0</v>
      </c>
      <c r="O61" s="21">
        <v>0</v>
      </c>
      <c r="P61" s="21">
        <v>0</v>
      </c>
      <c r="Q61" s="21">
        <v>0</v>
      </c>
      <c r="R61" s="21">
        <v>0</v>
      </c>
      <c r="S61" s="21">
        <v>0</v>
      </c>
      <c r="T61" s="21">
        <v>10</v>
      </c>
      <c r="U61" s="21">
        <v>10</v>
      </c>
      <c r="V61" s="21">
        <v>0</v>
      </c>
      <c r="W61" s="89">
        <v>0</v>
      </c>
      <c r="X61" s="94" t="s">
        <v>738</v>
      </c>
      <c r="Y61" s="93" t="s">
        <v>42</v>
      </c>
    </row>
    <row r="62" spans="1:25" ht="12.75" customHeight="1" x14ac:dyDescent="0.15">
      <c r="A62" s="1" t="s">
        <v>587</v>
      </c>
      <c r="B62" s="1" t="s">
        <v>588</v>
      </c>
      <c r="C62" s="1"/>
      <c r="D62" s="1"/>
      <c r="E62" s="1"/>
      <c r="F62" s="1"/>
      <c r="G62" s="1"/>
      <c r="H62" s="1"/>
      <c r="I62" s="1"/>
      <c r="J62" s="1"/>
      <c r="K62" s="1"/>
      <c r="L62" s="1"/>
      <c r="M62" s="1"/>
      <c r="N62" s="1"/>
      <c r="O62" s="1"/>
      <c r="P62" s="1"/>
      <c r="Q62" s="1"/>
      <c r="R62" s="1"/>
      <c r="T62" s="1"/>
      <c r="U62" s="1"/>
      <c r="V62" s="1"/>
      <c r="W62" s="1"/>
      <c r="X62" s="1"/>
    </row>
  </sheetData>
  <sheetProtection password="FEC5" sheet="1" objects="1" scenarios="1" selectLockedCells="1" sort="0" autoFilter="0"/>
  <autoFilter ref="B1:W62"/>
  <phoneticPr fontId="22" type="noConversion"/>
  <conditionalFormatting sqref="F3:W61">
    <cfRule type="cellIs" dxfId="95" priority="1" operator="equal">
      <formula>0</formula>
    </cfRule>
  </conditionalFormatting>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G88"/>
  <sheetViews>
    <sheetView showRuler="0" zoomScale="150" workbookViewId="0">
      <selection activeCell="E14" sqref="E14"/>
    </sheetView>
  </sheetViews>
  <sheetFormatPr baseColWidth="10" defaultColWidth="17.33203125" defaultRowHeight="15" customHeight="1" x14ac:dyDescent="0.15"/>
  <cols>
    <col min="1" max="1" width="17.33203125" style="239" bestFit="1" customWidth="1"/>
    <col min="2" max="2" width="21.5" style="305" bestFit="1" customWidth="1"/>
    <col min="3" max="3" width="22.6640625" style="239" customWidth="1"/>
    <col min="4" max="4" width="14.5" style="305" bestFit="1" customWidth="1"/>
    <col min="5" max="5" width="13.5" style="305" bestFit="1" customWidth="1"/>
    <col min="6" max="6" width="17" style="239" bestFit="1" customWidth="1"/>
    <col min="7" max="7" width="13" style="239" customWidth="1"/>
    <col min="8" max="16384" width="17.33203125" style="239"/>
  </cols>
  <sheetData>
    <row r="1" spans="1:7" ht="13" customHeight="1" x14ac:dyDescent="0.25">
      <c r="A1" s="456" t="s">
        <v>703</v>
      </c>
      <c r="B1" s="457"/>
      <c r="C1" s="457"/>
      <c r="D1" s="457"/>
      <c r="E1" s="301"/>
      <c r="F1" s="301"/>
      <c r="G1" s="301"/>
    </row>
    <row r="2" spans="1:7" ht="13" customHeight="1" thickBot="1" x14ac:dyDescent="0.3">
      <c r="A2" s="456"/>
      <c r="B2" s="457"/>
      <c r="C2" s="457"/>
      <c r="D2" s="457"/>
      <c r="E2" s="301"/>
      <c r="F2" s="301"/>
      <c r="G2" s="301"/>
    </row>
    <row r="3" spans="1:7" ht="20" customHeight="1" thickBot="1" x14ac:dyDescent="0.3">
      <c r="A3" s="470" t="str">
        <f>IF(ISNUMBER(MATCH(Item!B43,Calculator!B7:B13,0)),"Reflex Active",IF(ISNUMBER(MATCH(Item!B3,Calculator!B7:B13,0)),"Aegis Active",IF(ISNUMBER(MATCH(Item!B17,Calculator!B7:B13,0)),"Crucible Active", "Block Inactive")))</f>
        <v>Block Inactive</v>
      </c>
      <c r="B3" s="468"/>
      <c r="C3" s="302"/>
      <c r="D3" s="302"/>
      <c r="E3" s="302"/>
      <c r="F3" s="302"/>
      <c r="G3" s="302"/>
    </row>
    <row r="4" spans="1:7" ht="20" customHeight="1" x14ac:dyDescent="0.25">
      <c r="A4" s="257" t="s">
        <v>740</v>
      </c>
      <c r="B4" s="258" t="s">
        <v>741</v>
      </c>
      <c r="C4" s="302"/>
      <c r="D4" s="302"/>
      <c r="E4" s="302"/>
      <c r="F4" s="302"/>
      <c r="G4" s="302"/>
    </row>
    <row r="5" spans="1:7" ht="20" customHeight="1" x14ac:dyDescent="0.25">
      <c r="A5" s="259">
        <v>0.1</v>
      </c>
      <c r="B5" s="261">
        <f>(0.25*Calculator!$F$16)*'Special Items'!A5</f>
        <v>37.524999999999999</v>
      </c>
      <c r="C5" s="302"/>
      <c r="D5" s="302"/>
      <c r="E5" s="302"/>
      <c r="F5" s="302"/>
      <c r="G5" s="302"/>
    </row>
    <row r="6" spans="1:7" ht="20" customHeight="1" x14ac:dyDescent="0.25">
      <c r="A6" s="259">
        <v>0.2</v>
      </c>
      <c r="B6" s="261">
        <f>(0.25*Calculator!$F$16)*'Special Items'!A6</f>
        <v>75.05</v>
      </c>
      <c r="C6" s="302"/>
      <c r="D6" s="302"/>
      <c r="E6" s="302"/>
      <c r="F6" s="302"/>
      <c r="G6" s="302"/>
    </row>
    <row r="7" spans="1:7" ht="20" customHeight="1" x14ac:dyDescent="0.25">
      <c r="A7" s="259">
        <v>0.3</v>
      </c>
      <c r="B7" s="261">
        <f>(0.25*Calculator!$F$16)*'Special Items'!A7</f>
        <v>112.575</v>
      </c>
      <c r="C7" s="302"/>
      <c r="D7" s="302"/>
      <c r="E7" s="302"/>
      <c r="F7" s="302"/>
      <c r="G7" s="302"/>
    </row>
    <row r="8" spans="1:7" ht="20" customHeight="1" x14ac:dyDescent="0.25">
      <c r="A8" s="259">
        <v>0.4</v>
      </c>
      <c r="B8" s="261">
        <f>(0.25*Calculator!$F$16)*'Special Items'!A8</f>
        <v>150.1</v>
      </c>
      <c r="C8" s="302"/>
      <c r="D8" s="302"/>
      <c r="E8" s="302"/>
      <c r="F8" s="302"/>
      <c r="G8" s="302"/>
    </row>
    <row r="9" spans="1:7" ht="20" customHeight="1" x14ac:dyDescent="0.25">
      <c r="A9" s="259">
        <v>0.5</v>
      </c>
      <c r="B9" s="261">
        <f>(0.25*Calculator!$F$16)*'Special Items'!A9</f>
        <v>187.625</v>
      </c>
      <c r="C9" s="302"/>
      <c r="D9" s="302"/>
      <c r="E9" s="302"/>
      <c r="F9" s="302"/>
      <c r="G9" s="302"/>
    </row>
    <row r="10" spans="1:7" ht="20" customHeight="1" x14ac:dyDescent="0.25">
      <c r="A10" s="259">
        <v>0.6</v>
      </c>
      <c r="B10" s="261">
        <f>(0.25*Calculator!$F$16)*'Special Items'!A10</f>
        <v>225.15</v>
      </c>
      <c r="C10" s="302"/>
      <c r="D10" s="302"/>
      <c r="E10" s="302"/>
      <c r="F10" s="302"/>
      <c r="G10" s="302"/>
    </row>
    <row r="11" spans="1:7" ht="20" customHeight="1" x14ac:dyDescent="0.25">
      <c r="A11" s="259">
        <v>0.7</v>
      </c>
      <c r="B11" s="261">
        <f>(0.25*Calculator!$F$16)*'Special Items'!A11</f>
        <v>262.67500000000001</v>
      </c>
      <c r="C11" s="302"/>
      <c r="D11" s="302"/>
      <c r="E11" s="302"/>
      <c r="F11" s="302"/>
      <c r="G11" s="302"/>
    </row>
    <row r="12" spans="1:7" ht="20" customHeight="1" x14ac:dyDescent="0.25">
      <c r="A12" s="259">
        <v>0.8</v>
      </c>
      <c r="B12" s="261">
        <f>(0.25*Calculator!$F$16)*'Special Items'!A12</f>
        <v>300.2</v>
      </c>
      <c r="C12" s="302"/>
      <c r="D12" s="302"/>
      <c r="E12" s="302"/>
      <c r="F12" s="302"/>
      <c r="G12" s="302"/>
    </row>
    <row r="13" spans="1:7" ht="20" customHeight="1" x14ac:dyDescent="0.25">
      <c r="A13" s="259">
        <v>0.9</v>
      </c>
      <c r="B13" s="261">
        <f>(0.25*Calculator!$F$16)*'Special Items'!A13</f>
        <v>337.72500000000002</v>
      </c>
      <c r="C13" s="302"/>
      <c r="D13" s="302"/>
      <c r="E13" s="302"/>
      <c r="F13" s="302"/>
      <c r="G13" s="302"/>
    </row>
    <row r="14" spans="1:7" ht="20" customHeight="1" x14ac:dyDescent="0.25">
      <c r="A14" s="259">
        <v>1</v>
      </c>
      <c r="B14" s="261">
        <f>(0.25*Calculator!$F$16)*'Special Items'!A14</f>
        <v>375.25</v>
      </c>
      <c r="C14" s="302"/>
      <c r="D14" s="302"/>
      <c r="E14" s="302"/>
      <c r="F14" s="302"/>
      <c r="G14" s="302"/>
    </row>
    <row r="15" spans="1:7" ht="13" customHeight="1" thickBot="1" x14ac:dyDescent="0.3">
      <c r="B15" s="239"/>
      <c r="C15" s="302"/>
      <c r="D15" s="302"/>
      <c r="E15" s="302"/>
      <c r="F15" s="302"/>
      <c r="G15" s="302"/>
    </row>
    <row r="16" spans="1:7" ht="16" customHeight="1" thickBot="1" x14ac:dyDescent="0.3">
      <c r="A16" s="467" t="str">
        <f>IF(ISNUMBER(MATCH(Item!B24,Calculator!B7:B13,0)),"Fountain Active", "Fountain Inactive")</f>
        <v>Fountain Inactive</v>
      </c>
      <c r="B16" s="468"/>
      <c r="C16" s="302"/>
      <c r="D16" s="302"/>
      <c r="E16" s="302"/>
      <c r="F16" s="302"/>
      <c r="G16" s="302"/>
    </row>
    <row r="17" spans="1:7" ht="13" customHeight="1" x14ac:dyDescent="0.25">
      <c r="A17" s="257" t="s">
        <v>742</v>
      </c>
      <c r="B17" s="258" t="s">
        <v>743</v>
      </c>
      <c r="C17" s="302"/>
      <c r="D17" s="302"/>
      <c r="E17" s="302"/>
      <c r="F17" s="302"/>
      <c r="G17" s="302"/>
    </row>
    <row r="18" spans="1:7" ht="25" x14ac:dyDescent="0.25">
      <c r="A18" s="259">
        <v>0.1</v>
      </c>
      <c r="B18" s="260">
        <f>(2*A18*100)</f>
        <v>20</v>
      </c>
      <c r="C18" s="302"/>
      <c r="D18" s="302"/>
      <c r="E18" s="302"/>
      <c r="F18" s="302"/>
      <c r="G18" s="302"/>
    </row>
    <row r="19" spans="1:7" ht="25" x14ac:dyDescent="0.25">
      <c r="A19" s="259">
        <v>0.2</v>
      </c>
      <c r="B19" s="260">
        <f t="shared" ref="B19:B27" si="0">(2*A19*100)</f>
        <v>40</v>
      </c>
      <c r="C19" s="302"/>
      <c r="D19" s="302"/>
      <c r="E19" s="302"/>
      <c r="F19" s="302"/>
      <c r="G19" s="302"/>
    </row>
    <row r="20" spans="1:7" ht="25" x14ac:dyDescent="0.25">
      <c r="A20" s="259">
        <v>0.3</v>
      </c>
      <c r="B20" s="260">
        <f t="shared" si="0"/>
        <v>60</v>
      </c>
      <c r="C20" s="302"/>
      <c r="D20" s="302"/>
      <c r="E20" s="302"/>
      <c r="F20" s="302"/>
      <c r="G20" s="302"/>
    </row>
    <row r="21" spans="1:7" ht="25" x14ac:dyDescent="0.25">
      <c r="A21" s="259">
        <v>0.4</v>
      </c>
      <c r="B21" s="260">
        <f t="shared" si="0"/>
        <v>80</v>
      </c>
      <c r="C21" s="302"/>
      <c r="D21" s="302"/>
      <c r="E21" s="302"/>
      <c r="F21" s="302"/>
      <c r="G21" s="302"/>
    </row>
    <row r="22" spans="1:7" ht="25" x14ac:dyDescent="0.25">
      <c r="A22" s="259">
        <v>0.5</v>
      </c>
      <c r="B22" s="260">
        <f t="shared" si="0"/>
        <v>100</v>
      </c>
      <c r="C22" s="302"/>
      <c r="D22" s="302"/>
      <c r="E22" s="302"/>
      <c r="F22" s="302"/>
      <c r="G22" s="302"/>
    </row>
    <row r="23" spans="1:7" ht="25" x14ac:dyDescent="0.25">
      <c r="A23" s="259">
        <v>0.6</v>
      </c>
      <c r="B23" s="260">
        <f t="shared" si="0"/>
        <v>120</v>
      </c>
      <c r="C23" s="302"/>
      <c r="D23" s="302"/>
      <c r="E23" s="302"/>
      <c r="F23" s="302"/>
      <c r="G23" s="302"/>
    </row>
    <row r="24" spans="1:7" ht="25" x14ac:dyDescent="0.25">
      <c r="A24" s="259">
        <v>0.7</v>
      </c>
      <c r="B24" s="260">
        <f t="shared" si="0"/>
        <v>140</v>
      </c>
      <c r="C24" s="302"/>
      <c r="D24" s="302"/>
      <c r="E24" s="302"/>
      <c r="F24" s="302"/>
      <c r="G24" s="302"/>
    </row>
    <row r="25" spans="1:7" ht="25" x14ac:dyDescent="0.25">
      <c r="A25" s="259">
        <v>0.8</v>
      </c>
      <c r="B25" s="260">
        <f t="shared" si="0"/>
        <v>160</v>
      </c>
      <c r="C25" s="302"/>
      <c r="D25" s="302"/>
      <c r="E25" s="302"/>
      <c r="F25" s="302"/>
      <c r="G25" s="302"/>
    </row>
    <row r="26" spans="1:7" ht="25" x14ac:dyDescent="0.25">
      <c r="A26" s="259">
        <v>0.9</v>
      </c>
      <c r="B26" s="260">
        <f t="shared" si="0"/>
        <v>180</v>
      </c>
      <c r="C26" s="302"/>
      <c r="D26" s="302"/>
      <c r="E26" s="302"/>
      <c r="F26" s="302"/>
      <c r="G26" s="302"/>
    </row>
    <row r="27" spans="1:7" ht="25" x14ac:dyDescent="0.25">
      <c r="A27" s="259">
        <v>1</v>
      </c>
      <c r="B27" s="260">
        <f t="shared" si="0"/>
        <v>200</v>
      </c>
      <c r="C27" s="302"/>
      <c r="D27" s="302"/>
      <c r="E27" s="302"/>
      <c r="F27" s="302"/>
      <c r="G27" s="302"/>
    </row>
    <row r="28" spans="1:7" ht="13" customHeight="1" thickBot="1" x14ac:dyDescent="0.3">
      <c r="A28" s="302"/>
      <c r="B28" s="302"/>
      <c r="C28" s="302"/>
      <c r="D28" s="302"/>
      <c r="E28" s="302"/>
      <c r="F28" s="302"/>
      <c r="G28" s="302"/>
    </row>
    <row r="29" spans="1:7" ht="18" customHeight="1" x14ac:dyDescent="0.25">
      <c r="A29" s="463" t="str">
        <f>IF(ISNUMBER(MATCH(Item!B4,Calculator!B7:B13,0)),"Aftershock Active", "Aftershock Inactive")</f>
        <v>Aftershock Inactive</v>
      </c>
      <c r="B29" s="464"/>
      <c r="C29" s="302"/>
      <c r="D29" s="302"/>
      <c r="E29" s="302"/>
      <c r="F29" s="302"/>
      <c r="G29" s="302"/>
    </row>
    <row r="30" spans="1:7" ht="26" thickBot="1" x14ac:dyDescent="0.3">
      <c r="A30" s="241" t="s">
        <v>133</v>
      </c>
      <c r="B30" s="242">
        <f>(Calculator!F32*(0.15)/(1+(Calculator!U32/100)))</f>
        <v>117.32142857142856</v>
      </c>
      <c r="C30" s="302"/>
      <c r="D30" s="302"/>
      <c r="E30" s="302"/>
      <c r="F30" s="302"/>
      <c r="G30" s="302"/>
    </row>
    <row r="31" spans="1:7" ht="13" customHeight="1" thickBot="1" x14ac:dyDescent="0.3">
      <c r="A31" s="302"/>
      <c r="B31" s="302"/>
      <c r="C31" s="302"/>
      <c r="D31" s="302"/>
      <c r="E31" s="302"/>
      <c r="F31" s="302"/>
      <c r="G31" s="302"/>
    </row>
    <row r="32" spans="1:7" ht="13" x14ac:dyDescent="0.15">
      <c r="A32" s="465" t="str">
        <f>IF(ISNUMBER(MATCH(Item!B25,Calculator!B7:B13,0)),"Frostburn Active", "Frostburn Inactive")</f>
        <v>Frostburn Inactive</v>
      </c>
      <c r="B32" s="466"/>
      <c r="C32" s="303"/>
      <c r="D32" s="304"/>
      <c r="E32" s="304"/>
      <c r="F32" s="303"/>
    </row>
    <row r="33" spans="1:5" ht="14" thickBot="1" x14ac:dyDescent="0.2">
      <c r="A33" s="241" t="s">
        <v>673</v>
      </c>
      <c r="B33" s="243">
        <f>IF(0.15+(Calculator!Q16/100)/10&gt;0.35,0.35,0.15+(Calculator!Q16/100)/10)</f>
        <v>0.15</v>
      </c>
      <c r="C33" s="303"/>
    </row>
    <row r="34" spans="1:5" ht="14" thickBot="1" x14ac:dyDescent="0.2">
      <c r="C34" s="303"/>
    </row>
    <row r="35" spans="1:5" ht="14" thickBot="1" x14ac:dyDescent="0.2">
      <c r="A35" s="461" t="str">
        <f>IF(ISNUMBER(MATCH(Item!B12,Calculator!B7:B13,0)),"Broken Myth Active", "Broken Myth Inactive")</f>
        <v>Broken Myth Inactive</v>
      </c>
      <c r="B35" s="462"/>
      <c r="C35" s="303"/>
    </row>
    <row r="36" spans="1:5" ht="19" customHeight="1" x14ac:dyDescent="0.15">
      <c r="A36" s="244">
        <v>1</v>
      </c>
      <c r="B36" s="245">
        <f>(((Calculator!$L$42+((Calculator!$Q$16*(1+(A36*0.06)))*Calculator!$P$42)))*(Calculator!$N$16+(Calculator!$T$42))+((Calculator!$L$42+(Calculator!$Q$16*(1+(A36*0.06)))*Calculator!$P$42))*(1-(Calculator!$N$16+(Calculator!$T$42)))/(1+(Calculator!$U$32/100)))</f>
        <v>238.09523809523807</v>
      </c>
      <c r="C36" s="303"/>
    </row>
    <row r="37" spans="1:5" ht="19" customHeight="1" x14ac:dyDescent="0.15">
      <c r="A37" s="246">
        <v>2</v>
      </c>
      <c r="B37" s="245">
        <f>(((Calculator!$L$42+((Calculator!$Q$16*(1+(A37*0.06)))*Calculator!$P$42)))*(Calculator!$N$16+(Calculator!$T$42))+((Calculator!$L$42+(Calculator!$Q$16*(1+(A37*0.06)))*Calculator!$P$42))*(1-(Calculator!$N$16+(Calculator!$T$42)))/(1+(Calculator!$U$32/100)))</f>
        <v>238.09523809523807</v>
      </c>
      <c r="C37" s="303"/>
    </row>
    <row r="38" spans="1:5" ht="19" customHeight="1" x14ac:dyDescent="0.15">
      <c r="A38" s="246">
        <v>3</v>
      </c>
      <c r="B38" s="245">
        <f>(((Calculator!$L$42+((Calculator!$Q$16*(1+(A38*0.06)))*Calculator!$P$42)))*(Calculator!$N$16+(Calculator!$T$42))+((Calculator!$L$42+(Calculator!$Q$16*(1+(A38*0.06)))*Calculator!$P$42))*(1-(Calculator!$N$16+(Calculator!$T$42)))/(1+(Calculator!$U$32/100)))</f>
        <v>238.09523809523807</v>
      </c>
      <c r="C38" s="303"/>
    </row>
    <row r="39" spans="1:5" ht="19" customHeight="1" x14ac:dyDescent="0.15">
      <c r="A39" s="246">
        <v>4</v>
      </c>
      <c r="B39" s="245">
        <f>(((Calculator!$L$42+((Calculator!$Q$16*(1+(A39*0.06)))*Calculator!$P$42)))*(Calculator!$N$16+(Calculator!$T$42))+((Calculator!$L$42+(Calculator!$Q$16*(1+(A39*0.06)))*Calculator!$P$42))*(1-(Calculator!$N$16+(Calculator!$T$42)))/(1+(Calculator!$U$32/100)))</f>
        <v>238.09523809523807</v>
      </c>
      <c r="C39" s="303"/>
    </row>
    <row r="40" spans="1:5" s="415" customFormat="1" ht="19" customHeight="1" x14ac:dyDescent="0.15">
      <c r="A40" s="495">
        <v>5</v>
      </c>
      <c r="B40" s="245">
        <f>(((Calculator!$L$42+((Calculator!$Q$16*(1+(A40*0.06)))*Calculator!$P$42)))*(Calculator!$N$16+(Calculator!$T$42))+((Calculator!$L$42+(Calculator!$Q$16*(1+(A40*0.06)))*Calculator!$P$42))*(1-(Calculator!$N$16+(Calculator!$T$42)))/(1+(Calculator!$U$32/100)))</f>
        <v>238.09523809523807</v>
      </c>
      <c r="C40" s="303"/>
      <c r="D40" s="305"/>
      <c r="E40" s="305"/>
    </row>
    <row r="41" spans="1:5" ht="19" customHeight="1" thickBot="1" x14ac:dyDescent="0.2">
      <c r="A41" s="247">
        <v>6</v>
      </c>
      <c r="B41" s="245">
        <f>(((Calculator!$L$42+((Calculator!$Q$16*(1+(A41*0.06)))*Calculator!$P$42)))*(Calculator!$N$16+(Calculator!$T$42))+((Calculator!$L$42+(Calculator!$Q$16*(1+(A41*0.06)))*Calculator!$P$42))*(1-(Calculator!$N$16+(Calculator!$T$42)))/(1+(Calculator!$U$32/100)))</f>
        <v>238.09523809523807</v>
      </c>
      <c r="C41" s="303"/>
    </row>
    <row r="42" spans="1:5" ht="13" x14ac:dyDescent="0.15">
      <c r="C42" s="303"/>
    </row>
    <row r="43" spans="1:5" ht="13" hidden="1" x14ac:dyDescent="0.15">
      <c r="A43" s="465" t="str">
        <f>IF(ISNUMBER(MATCH(Item!B5,Calculator!B7:B13,0)),"Alternating Current Active", "Alternating Current Inactive")</f>
        <v>Alternating Current Inactive</v>
      </c>
      <c r="B43" s="466"/>
      <c r="C43" s="303"/>
    </row>
    <row r="44" spans="1:5" ht="13" hidden="1" x14ac:dyDescent="0.15">
      <c r="A44" s="248" t="s">
        <v>133</v>
      </c>
      <c r="B44" s="249">
        <f>Calculator!C36</f>
        <v>91.666666666666629</v>
      </c>
      <c r="C44" s="303"/>
    </row>
    <row r="45" spans="1:5" ht="13" hidden="1" x14ac:dyDescent="0.15">
      <c r="A45" s="248" t="s">
        <v>666</v>
      </c>
      <c r="B45" s="249"/>
      <c r="C45" s="303"/>
    </row>
    <row r="46" spans="1:5" ht="14" hidden="1" thickBot="1" x14ac:dyDescent="0.2">
      <c r="A46" s="250" t="s">
        <v>776</v>
      </c>
      <c r="B46" s="251">
        <f>(1.15*Calculator!Q16)*Calculator!N16+(1.15*Calculator!Q16)*(1-Calculator!N16)/(1+(Calculator!T32/100))</f>
        <v>0</v>
      </c>
      <c r="C46" s="303"/>
    </row>
    <row r="47" spans="1:5" ht="13" hidden="1" x14ac:dyDescent="0.15">
      <c r="A47" s="252" t="s">
        <v>775</v>
      </c>
      <c r="B47" s="253">
        <f>B46+B44</f>
        <v>91.666666666666629</v>
      </c>
      <c r="C47" s="303"/>
    </row>
    <row r="48" spans="1:5" ht="11.25" hidden="1" customHeight="1" thickBot="1" x14ac:dyDescent="0.2">
      <c r="A48" s="241" t="s">
        <v>774</v>
      </c>
      <c r="B48" s="254">
        <f>B46+B45</f>
        <v>0</v>
      </c>
      <c r="C48" s="303"/>
    </row>
    <row r="49" spans="1:5" ht="14" thickBot="1" x14ac:dyDescent="0.2">
      <c r="A49" s="306"/>
      <c r="B49" s="307"/>
      <c r="C49" s="303"/>
    </row>
    <row r="50" spans="1:5" ht="14" thickBot="1" x14ac:dyDescent="0.2">
      <c r="A50" s="454" t="str">
        <f>IF(ISNUMBER(MATCH(Item!B53,Calculator!B7:B13,0)),"Tension Bow Active", "Tension Bow Inactive")</f>
        <v>Tension Bow Inactive</v>
      </c>
      <c r="B50" s="455"/>
      <c r="C50" s="305"/>
      <c r="E50" s="239"/>
    </row>
    <row r="51" spans="1:5" ht="20" customHeight="1" x14ac:dyDescent="0.15">
      <c r="A51" s="255" t="s">
        <v>133</v>
      </c>
      <c r="B51" s="256">
        <f>(Calculator!J16+160)*(Calculator!M16)+((Calculator!J16+160)*(1-(Calculator!M16)))/(1+(Calculator!T32/100))</f>
        <v>186.90476190476184</v>
      </c>
      <c r="C51" s="305"/>
      <c r="E51" s="239"/>
    </row>
    <row r="52" spans="1:5" ht="14" thickBot="1" x14ac:dyDescent="0.2">
      <c r="A52" s="303"/>
      <c r="B52" s="304"/>
      <c r="C52" s="303"/>
    </row>
    <row r="53" spans="1:5" ht="14" thickBot="1" x14ac:dyDescent="0.2">
      <c r="A53" s="467" t="str">
        <f>IF(ISNUMBER(MATCH(Item!B9,Calculator!B7:B13,0)),"Bonesaw Active", "Bonesaw Inactive")</f>
        <v>Bonesaw Inactive</v>
      </c>
      <c r="B53" s="468"/>
      <c r="C53" s="469"/>
    </row>
    <row r="54" spans="1:5" ht="13" x14ac:dyDescent="0.15">
      <c r="A54" s="257" t="s">
        <v>711</v>
      </c>
      <c r="B54" s="258" t="s">
        <v>712</v>
      </c>
      <c r="C54" s="262" t="s">
        <v>133</v>
      </c>
    </row>
    <row r="55" spans="1:5" ht="17" customHeight="1" x14ac:dyDescent="0.15">
      <c r="A55" s="263">
        <v>1</v>
      </c>
      <c r="B55" s="260">
        <f>Calculator!$T$32*(1-0.06*A55)</f>
        <v>63.919999999999995</v>
      </c>
      <c r="C55" s="264">
        <f>(Calculator!J16)*(Calculator!M16)+(Calculator!J16*(1-(Calculator!M16)))/(1+(Calculator!T32*(1-0.06*A55)/100))</f>
        <v>93.948267447535343</v>
      </c>
    </row>
    <row r="56" spans="1:5" ht="17" customHeight="1" x14ac:dyDescent="0.15">
      <c r="A56" s="265">
        <v>2</v>
      </c>
      <c r="B56" s="260">
        <f>Calculator!$T$32*(1-0.06*A56)</f>
        <v>59.84</v>
      </c>
      <c r="C56" s="266">
        <f>(Calculator!J16)*(Calculator!M16)+(Calculator!J16*(1-(Calculator!M16)))/(1+(Calculator!T32*(1-0.06*A56)/100))</f>
        <v>96.346346346346309</v>
      </c>
    </row>
    <row r="57" spans="1:5" ht="17" customHeight="1" x14ac:dyDescent="0.15">
      <c r="A57" s="265">
        <v>3</v>
      </c>
      <c r="B57" s="260">
        <f>Calculator!$T$32*(1-0.06*A57)</f>
        <v>55.760000000000005</v>
      </c>
      <c r="C57" s="266">
        <f>(Calculator!J16)*(Calculator!M16)+(Calculator!J16*(1-(Calculator!M16)))/(1+(Calculator!T32*(1-0.06*A57)/100))</f>
        <v>98.870056497175099</v>
      </c>
    </row>
    <row r="58" spans="1:5" ht="17" customHeight="1" x14ac:dyDescent="0.15">
      <c r="A58" s="265">
        <v>4</v>
      </c>
      <c r="B58" s="260">
        <f>Calculator!$T$32*(1-0.06*A58)</f>
        <v>51.68</v>
      </c>
      <c r="C58" s="266">
        <f>(Calculator!J16)*(Calculator!M16)+(Calculator!J16*(1-(Calculator!M16)))/(1+(Calculator!T32*(1-0.06*A58)/100))</f>
        <v>101.52953586497887</v>
      </c>
    </row>
    <row r="59" spans="1:5" ht="17" customHeight="1" x14ac:dyDescent="0.15">
      <c r="A59" s="265">
        <v>5</v>
      </c>
      <c r="B59" s="260">
        <f>Calculator!$T$32*(1-0.06*A59)</f>
        <v>47.599999999999994</v>
      </c>
      <c r="C59" s="266">
        <f>(Calculator!J16)*(Calculator!M16)+(Calculator!J16*(1-(Calculator!M16)))/(1+(Calculator!T32*(1-0.06*A59)/100))</f>
        <v>104.33604336043356</v>
      </c>
    </row>
    <row r="60" spans="1:5" ht="17" customHeight="1" x14ac:dyDescent="0.15">
      <c r="A60" s="265">
        <v>6</v>
      </c>
      <c r="B60" s="260">
        <f>Calculator!$T$32*(1-0.06*A60)</f>
        <v>43.52</v>
      </c>
      <c r="C60" s="266">
        <f>(Calculator!J16)*(Calculator!M16)+(Calculator!J16*(1-(Calculator!M16)))/(1+(Calculator!T32*(1-0.06*A60)/100))</f>
        <v>107.30211817168335</v>
      </c>
    </row>
    <row r="61" spans="1:5" ht="17" customHeight="1" x14ac:dyDescent="0.15">
      <c r="A61" s="265">
        <v>7</v>
      </c>
      <c r="B61" s="260">
        <f>Calculator!$T$32*(1-0.06*A61)</f>
        <v>39.440000000000005</v>
      </c>
      <c r="C61" s="266">
        <f>(Calculator!J16)*(Calculator!M16)+(Calculator!J16*(1-(Calculator!M16)))/(1+(Calculator!T32*(1-0.06*A61)/100))</f>
        <v>110.44176706827305</v>
      </c>
    </row>
    <row r="62" spans="1:5" ht="17" customHeight="1" x14ac:dyDescent="0.15">
      <c r="A62" s="265">
        <v>8</v>
      </c>
      <c r="B62" s="260">
        <f>Calculator!$T$32*(1-0.06*A62)</f>
        <v>35.36</v>
      </c>
      <c r="C62" s="266">
        <f>(Calculator!J16)*(Calculator!M16)+(Calculator!J16*(1-(Calculator!M16)))/(1+(Calculator!T32*(1-0.06*A62)/100))</f>
        <v>113.77068557919618</v>
      </c>
    </row>
    <row r="63" spans="1:5" ht="13" x14ac:dyDescent="0.15">
      <c r="A63" s="304"/>
      <c r="B63" s="304"/>
      <c r="C63" s="303"/>
    </row>
    <row r="64" spans="1:5" ht="13" hidden="1" x14ac:dyDescent="0.15">
      <c r="A64" s="458" t="str">
        <f>IF(ISNUMBER(MATCH(Item!B11,Calculator!B7:B13,0)),"Breaking Point Active", "Breaking Point Inactive")</f>
        <v>Breaking Point Inactive</v>
      </c>
      <c r="B64" s="459"/>
      <c r="C64" s="460"/>
    </row>
    <row r="65" spans="1:3" ht="13" hidden="1" x14ac:dyDescent="0.15">
      <c r="A65" s="267" t="s">
        <v>711</v>
      </c>
      <c r="B65" s="267" t="s">
        <v>133</v>
      </c>
      <c r="C65" s="267" t="s">
        <v>710</v>
      </c>
    </row>
    <row r="66" spans="1:3" ht="13" hidden="1" x14ac:dyDescent="0.15">
      <c r="A66" s="267">
        <v>1</v>
      </c>
      <c r="B66" s="268">
        <f>(Calculator!$J$16*((Calculator!$O$16+A66*0.05)*(1+(Calculator!$P$16+A66*0.05)))+(1-(Calculator!$O$16+A66*0.05))*Calculator!$J$16)*(Calculator!$M$16)+((Calculator!$J$16*((Calculator!$O$16+A66*0.05)*(1+Calculator!$P$16+A66*0.05))+(1-Calculator!$O$16+A66*0.05)*Calculator!$J$16)*(1-(Calculator!$M$16)))/((1+(Calculator!$T$32/100)))</f>
        <v>103.35416666666663</v>
      </c>
      <c r="C66" s="268" t="str">
        <f>IF(SUM(B66)&lt;Calculator!$F$32,"Alive", "Dead")</f>
        <v>Alive</v>
      </c>
    </row>
    <row r="67" spans="1:3" ht="13" hidden="1" x14ac:dyDescent="0.15">
      <c r="A67" s="267">
        <v>2</v>
      </c>
      <c r="B67" s="268">
        <f>(Calculator!$J$16*((Calculator!$O$16+A67*0.05)*(1+(Calculator!$P$16+A67*0.05)))+(1-(Calculator!$O$16+A67*0.05))*Calculator!$J$16)*(Calculator!$M$16)+((Calculator!$J$16*((Calculator!$O$16+A67*0.05)*(1+Calculator!$P$16+A67*0.05))+(1-Calculator!$O$16+A67*0.05)*Calculator!$J$16)*(1-(Calculator!$M$16)))/((1+(Calculator!$T$32/100)))</f>
        <v>115.49999999999996</v>
      </c>
      <c r="C67" s="268" t="str">
        <f>IF(SUM(B66:B67)&lt;Calculator!$F$32,"Alive", "Dead")</f>
        <v>Alive</v>
      </c>
    </row>
    <row r="68" spans="1:3" ht="13" hidden="1" x14ac:dyDescent="0.15">
      <c r="A68" s="267">
        <v>3</v>
      </c>
      <c r="B68" s="268">
        <f>(Calculator!$J$16*((Calculator!$O$16+A68*0.05)*(1+(Calculator!$P$16+A68*0.05)))+(1-(Calculator!$O$16+A68*0.05))*Calculator!$J$16)*(Calculator!$M$16)+((Calculator!$J$16*((Calculator!$O$16+A68*0.05)*(1+Calculator!$P$16+A68*0.05))+(1-Calculator!$O$16+A68*0.05)*Calculator!$J$16)*(1-(Calculator!$M$16)))/((1+(Calculator!$T$32/100)))</f>
        <v>128.1041666666666</v>
      </c>
      <c r="C68" s="268" t="str">
        <f>IF(SUM(B66:B68)&lt;Calculator!$F$32,"Alive", "Dead")</f>
        <v>Alive</v>
      </c>
    </row>
    <row r="69" spans="1:3" ht="13" hidden="1" x14ac:dyDescent="0.15">
      <c r="A69" s="267">
        <v>4</v>
      </c>
      <c r="B69" s="268">
        <f>(Calculator!$J$16*((Calculator!$O$16+A69*0.05)*(1+(Calculator!$P$16+A69*0.05)))+(1-(Calculator!$O$16+A69*0.05))*Calculator!$J$16)*(Calculator!$M$16)+((Calculator!$J$16*((Calculator!$O$16+A69*0.05)*(1+Calculator!$P$16+A69*0.05))+(1-Calculator!$O$16+A69*0.05)*Calculator!$J$16)*(1-(Calculator!$M$16)))/((1+(Calculator!$T$32/100)))</f>
        <v>141.1666666666666</v>
      </c>
      <c r="C69" s="268" t="str">
        <f>IF(SUM(B66:B69)&lt;Calculator!$F$32,"Alive", "Dead")</f>
        <v>Alive</v>
      </c>
    </row>
    <row r="70" spans="1:3" ht="13" hidden="1" x14ac:dyDescent="0.15">
      <c r="A70" s="267">
        <v>5</v>
      </c>
      <c r="B70" s="268">
        <f>(Calculator!$J$16*((Calculator!$O$16+A70*0.05)*(1+(Calculator!$P$16+A70*0.05)))+(1-(Calculator!$O$16+A70*0.05))*Calculator!$J$16)*(Calculator!$M$16)+((Calculator!$J$16*((Calculator!$O$16+A70*0.05)*(1+Calculator!$P$16+A70*0.05))+(1-Calculator!$O$16+A70*0.05)*Calculator!$J$16)*(1-(Calculator!$M$16)))/((1+(Calculator!$T$32/100)))</f>
        <v>154.68749999999991</v>
      </c>
      <c r="C70" s="268" t="str">
        <f>IF(SUM(B66:B70)&lt;Calculator!$F$32,"Alive", "Dead")</f>
        <v>Alive</v>
      </c>
    </row>
    <row r="71" spans="1:3" ht="13" hidden="1" x14ac:dyDescent="0.15">
      <c r="A71" s="267">
        <v>6</v>
      </c>
      <c r="B71" s="268">
        <f>(Calculator!$J$16*((Calculator!$O$16+A71*0.05)*(1+(Calculator!$P$16+A71*0.05)))+(1-(Calculator!$O$16+A71*0.05))*Calculator!$J$16)*(Calculator!$M$16)+((Calculator!$J$16*((Calculator!$O$16+A71*0.05)*(1+Calculator!$P$16+A71*0.05))+(1-Calculator!$O$16+A71*0.05)*Calculator!$J$16)*(1-(Calculator!$M$16)))/((1+(Calculator!$T$32/100)))</f>
        <v>168.6666666666666</v>
      </c>
      <c r="C71" s="268" t="str">
        <f>IF(SUM(B66:B71)&lt;Calculator!$F$32,"Alive", "Dead")</f>
        <v>Alive</v>
      </c>
    </row>
    <row r="72" spans="1:3" ht="13" hidden="1" x14ac:dyDescent="0.15">
      <c r="A72" s="267">
        <v>7</v>
      </c>
      <c r="B72" s="268">
        <f>(Calculator!$J$16*((Calculator!$O$16+A72*0.05)*(1+(Calculator!$P$16+A72*0.05)))+(1-(Calculator!$O$16+A72*0.05))*Calculator!$J$16)*(Calculator!$M$16)+((Calculator!$J$16*((Calculator!$O$16+A72*0.05)*(1+Calculator!$P$16+A72*0.05))+(1-Calculator!$O$16+A72*0.05)*Calculator!$J$16)*(1-(Calculator!$M$16)))/((1+(Calculator!$T$32/100)))</f>
        <v>183.1041666666666</v>
      </c>
      <c r="C72" s="268" t="str">
        <f>IF(SUM(B66:B72)&lt;Calculator!$F$32,"Alive", "Dead")</f>
        <v>Alive</v>
      </c>
    </row>
    <row r="73" spans="1:3" ht="13" hidden="1" x14ac:dyDescent="0.15">
      <c r="A73" s="267">
        <v>8</v>
      </c>
      <c r="B73" s="268">
        <f>(Calculator!$J$16*((Calculator!$O$16+A73*0.05)*(1+(Calculator!$P$16+A73*0.05)))+(1-(Calculator!$O$16+A73*0.05))*Calculator!$J$16)*(Calculator!$M$16)+((Calculator!$J$16*((Calculator!$O$16+A73*0.05)*(1+Calculator!$P$16+A73*0.05))+(1-Calculator!$O$16+A73*0.05)*Calculator!$J$16)*(1-(Calculator!$M$16)))/((1+(Calculator!$T$32/100)))</f>
        <v>197.99999999999991</v>
      </c>
      <c r="C73" s="268" t="str">
        <f>IF(SUM(B66:B73)&lt;Calculator!$F$32,"Alive", "Dead")</f>
        <v>Alive</v>
      </c>
    </row>
    <row r="74" spans="1:3" ht="13" hidden="1" x14ac:dyDescent="0.15">
      <c r="A74" s="267">
        <v>9</v>
      </c>
      <c r="B74" s="268">
        <f>(Calculator!$J$16*((Calculator!$O$16+A74*0.05)*(1+(Calculator!$P$16+A74*0.05)))+(1-(Calculator!$O$16+A74*0.05))*Calculator!$J$16)*(Calculator!$M$16)+((Calculator!$J$16*((Calculator!$O$16+A74*0.05)*(1+Calculator!$P$16+A74*0.05))+(1-Calculator!$O$16+A74*0.05)*Calculator!$J$16)*(1-(Calculator!$M$16)))/((1+(Calculator!$T$32/100)))</f>
        <v>213.35416666666654</v>
      </c>
      <c r="C74" s="268" t="str">
        <f>IF(SUM(B66:B74)&lt;Calculator!$F$32,"Alive", "Dead")</f>
        <v>Dead</v>
      </c>
    </row>
    <row r="75" spans="1:3" ht="13" hidden="1" x14ac:dyDescent="0.15">
      <c r="A75" s="267">
        <v>10</v>
      </c>
      <c r="B75" s="268">
        <f>(Calculator!$J$16*((Calculator!$O$16+A75*0.05)*(1+(Calculator!$P$16+A75*0.05)))+(1-(Calculator!$O$16+A75*0.05))*Calculator!$J$16)*(Calculator!$M$16)+((Calculator!$J$16*((Calculator!$O$16+A75*0.05)*(1+Calculator!$P$16+A75*0.05))+(1-Calculator!$O$16+A75*0.05)*Calculator!$J$16)*(1-(Calculator!$M$16)))/((1+(Calculator!$T$32/100)))</f>
        <v>229.16666666666657</v>
      </c>
      <c r="C75" s="268" t="str">
        <f>IF(SUM(B66:B75)&lt;Calculator!$F$32,"Alive", "Dead")</f>
        <v>Dead</v>
      </c>
    </row>
    <row r="76" spans="1:3" ht="13" hidden="1" x14ac:dyDescent="0.15">
      <c r="A76" s="267">
        <v>11</v>
      </c>
      <c r="B76" s="268">
        <f>(Calculator!$J$16*((Calculator!$O$16+A76*0.05)*(1+(Calculator!$P$16+A76*0.05)))+(1-(Calculator!$O$16+A76*0.05))*Calculator!$J$16)*(Calculator!$M$16)+((Calculator!$J$16*((Calculator!$O$16+A76*0.05)*(1+Calculator!$P$16+A76*0.05))+(1-Calculator!$O$16+A76*0.05)*Calculator!$J$16)*(1-(Calculator!$M$16)))/((1+(Calculator!$T$32/100)))</f>
        <v>245.43749999999989</v>
      </c>
      <c r="C76" s="268" t="str">
        <f>IF(SUM(B66:B76)&lt;Calculator!$F$32,"Alive", "Dead")</f>
        <v>Dead</v>
      </c>
    </row>
    <row r="77" spans="1:3" ht="13" hidden="1" x14ac:dyDescent="0.15">
      <c r="A77" s="267">
        <v>12</v>
      </c>
      <c r="B77" s="268">
        <f>(Calculator!$J$16*((Calculator!$O$16+A77*0.05)*(1+(Calculator!$P$16+A77*0.05)))+(1-(Calculator!$O$16+A77*0.05))*Calculator!$J$16)*(Calculator!$M$16)+((Calculator!$J$16*((Calculator!$O$16+A77*0.05)*(1+Calculator!$P$16+A77*0.05))+(1-Calculator!$O$16+A77*0.05)*Calculator!$J$16)*(1-(Calculator!$M$16)))/((1+(Calculator!$T$32/100)))</f>
        <v>262.16666666666657</v>
      </c>
      <c r="C77" s="268" t="str">
        <f>IF(SUM(B66:B77)&lt;Calculator!$F$32,"Alive", "Dead")</f>
        <v>Dead</v>
      </c>
    </row>
    <row r="78" spans="1:3" ht="13" hidden="1" x14ac:dyDescent="0.15">
      <c r="A78" s="267">
        <v>13</v>
      </c>
      <c r="B78" s="268">
        <f>(Calculator!$J$16*((Calculator!$O$16+A78*0.05)*(1+(Calculator!$P$16+A78*0.05)))+(1-(Calculator!$O$16+A78*0.05))*Calculator!$J$16)*(Calculator!$M$16)+((Calculator!$J$16*((Calculator!$O$16+A78*0.05)*(1+Calculator!$P$16+A78*0.05))+(1-Calculator!$O$16+A78*0.05)*Calculator!$J$16)*(1-(Calculator!$M$16)))/((1+(Calculator!$T$32/100)))</f>
        <v>279.35416666666652</v>
      </c>
      <c r="C78" s="268" t="str">
        <f>IF(SUM(B66:B78)&lt;Calculator!$F$32,"Alive", "Dead")</f>
        <v>Dead</v>
      </c>
    </row>
    <row r="79" spans="1:3" ht="13" hidden="1" x14ac:dyDescent="0.15">
      <c r="A79" s="267">
        <v>14</v>
      </c>
      <c r="B79" s="268">
        <f>(Calculator!$J$16*((Calculator!$O$16+A79*0.05)*(1+(Calculator!$P$16+A79*0.05)))+(1-(Calculator!$O$16+A79*0.05))*Calculator!$J$16)*(Calculator!$M$16)+((Calculator!$J$16*((Calculator!$O$16+A79*0.05)*(1+Calculator!$P$16+A79*0.05))+(1-Calculator!$O$16+A79*0.05)*Calculator!$J$16)*(1-(Calculator!$M$16)))/((1+(Calculator!$T$32/100)))</f>
        <v>296.99999999999994</v>
      </c>
      <c r="C79" s="268" t="str">
        <f>IF(SUM(B66:B79)&lt;Calculator!$F$32,"Alive", "Dead")</f>
        <v>Dead</v>
      </c>
    </row>
    <row r="80" spans="1:3" ht="13" hidden="1" x14ac:dyDescent="0.15">
      <c r="A80" s="267">
        <v>15</v>
      </c>
      <c r="B80" s="268">
        <f>(Calculator!$J$16*((Calculator!$O$16+A80*0.05)*(1+(Calculator!$P$16+A80*0.05)))+(1-(Calculator!$O$16+A80*0.05))*Calculator!$J$16)*(Calculator!$M$16)+((Calculator!$J$16*((Calculator!$O$16+A80*0.05)*(1+Calculator!$P$16+A80*0.05))+(1-Calculator!$O$16+A80*0.05)*Calculator!$J$16)*(1-(Calculator!$M$16)))/((1+(Calculator!$T$32/100)))</f>
        <v>315.10416666666652</v>
      </c>
      <c r="C80" s="268" t="str">
        <f>IF(SUM(B66:B80)&lt;Calculator!$F$32,"Alive", "Dead")</f>
        <v>Dead</v>
      </c>
    </row>
    <row r="81" spans="1:3" ht="13" hidden="1" x14ac:dyDescent="0.15">
      <c r="A81" s="267">
        <v>16</v>
      </c>
      <c r="B81" s="268">
        <f>(Calculator!$J$16*((Calculator!$O$16+A81*0.05)*(1+(Calculator!$P$16+A81*0.05)))+(1-(Calculator!$O$16+A81*0.05))*Calculator!$J$16)*(Calculator!$M$16)+((Calculator!$J$16*((Calculator!$O$16+A81*0.05)*(1+Calculator!$P$16+A81*0.05))+(1-Calculator!$O$16+A81*0.05)*Calculator!$J$16)*(1-(Calculator!$M$16)))/((1+(Calculator!$T$32/100)))</f>
        <v>333.66666666666652</v>
      </c>
      <c r="C81" s="268" t="str">
        <f>IF(SUM(B66:B81)&lt;Calculator!$F$32,"Alive", "Dead")</f>
        <v>Dead</v>
      </c>
    </row>
    <row r="82" spans="1:3" ht="13" hidden="1" x14ac:dyDescent="0.15">
      <c r="A82" s="267">
        <v>17</v>
      </c>
      <c r="B82" s="268">
        <f>(Calculator!$J$16*((Calculator!$O$16+A82*0.05)*(1+(Calculator!$P$16+A82*0.05)))+(1-(Calculator!$O$16+A82*0.05))*Calculator!$J$16)*(Calculator!$M$16)+((Calculator!$J$16*((Calculator!$O$16+A82*0.05)*(1+Calculator!$P$16+A82*0.05))+(1-Calculator!$O$16+A82*0.05)*Calculator!$J$16)*(1-(Calculator!$M$16)))/((1+(Calculator!$T$32/100)))</f>
        <v>352.68749999999989</v>
      </c>
      <c r="C82" s="268" t="str">
        <f>IF(SUM(B66:B82)&lt;Calculator!$F$32,"Alive", "Dead")</f>
        <v>Dead</v>
      </c>
    </row>
    <row r="83" spans="1:3" ht="13" hidden="1" x14ac:dyDescent="0.15">
      <c r="A83" s="267">
        <v>18</v>
      </c>
      <c r="B83" s="268">
        <f>(Calculator!$J$16*((Calculator!$O$16+A83*0.05)*(1+(Calculator!$P$16+A83*0.05)))+(1-(Calculator!$O$16+A83*0.05))*Calculator!$J$16)*(Calculator!$M$16)+((Calculator!$J$16*((Calculator!$O$16+A83*0.05)*(1+Calculator!$P$16+A83*0.05))+(1-Calculator!$O$16+A83*0.05)*Calculator!$J$16)*(1-(Calculator!$M$16)))/((1+(Calculator!$T$32/100)))</f>
        <v>372.16666666666652</v>
      </c>
      <c r="C83" s="268" t="str">
        <f>IF(SUM(B66:B83)&lt;Calculator!$F$32,"Alive", "Dead")</f>
        <v>Dead</v>
      </c>
    </row>
    <row r="84" spans="1:3" ht="13" hidden="1" x14ac:dyDescent="0.15">
      <c r="A84" s="267">
        <v>19</v>
      </c>
      <c r="B84" s="268">
        <f>(Calculator!$J$16*((Calculator!$O$16+A84*0.05)*(1+(Calculator!$P$16+A84*0.05)))+(1-(Calculator!$O$16+A84*0.05))*Calculator!$J$16)*(Calculator!$M$16)+((Calculator!$J$16*((Calculator!$O$16+A84*0.05)*(1+Calculator!$P$16+A84*0.05))+(1-Calculator!$O$16+A84*0.05)*Calculator!$J$16)*(1-(Calculator!$M$16)))/((1+(Calculator!$T$32/100)))</f>
        <v>392.10416666666652</v>
      </c>
      <c r="C84" s="268" t="str">
        <f>IF(SUM(B66:B84)&lt;Calculator!$F$32,"Alive", "Dead")</f>
        <v>Dead</v>
      </c>
    </row>
    <row r="85" spans="1:3" ht="13" hidden="1" x14ac:dyDescent="0.15">
      <c r="A85" s="267">
        <v>20</v>
      </c>
      <c r="B85" s="268">
        <f>(Calculator!$J$16*((Calculator!$O$16+A85*0.05)*(1+(Calculator!$P$16+A85*0.05)))+(1-(Calculator!$O$16+A85*0.05))*Calculator!$J$16)*(Calculator!$M$16)+((Calculator!$J$16*((Calculator!$O$16+A85*0.05)*(1+Calculator!$P$16+A85*0.05))+(1-Calculator!$O$16+A85*0.05)*Calculator!$J$16)*(1-(Calculator!$M$16)))/((1+(Calculator!$T$32/100)))</f>
        <v>412.49999999999983</v>
      </c>
      <c r="C85" s="268" t="str">
        <f>IF(SUM(B66:B85)&lt;Calculator!$F$32,"Alive", "Dead")</f>
        <v>Dead</v>
      </c>
    </row>
    <row r="86" spans="1:3" ht="13" x14ac:dyDescent="0.15">
      <c r="A86" s="305"/>
    </row>
    <row r="87" spans="1:3" ht="15" customHeight="1" x14ac:dyDescent="0.15">
      <c r="A87" s="305"/>
    </row>
    <row r="88" spans="1:3" ht="15" customHeight="1" x14ac:dyDescent="0.15">
      <c r="A88" s="305"/>
    </row>
  </sheetData>
  <sheetProtection password="FEC5" sheet="1" objects="1" scenarios="1" formatColumns="0" formatRows="0" selectLockedCells="1" autoFilter="0"/>
  <mergeCells count="10">
    <mergeCell ref="A50:B50"/>
    <mergeCell ref="A1:D2"/>
    <mergeCell ref="A64:C64"/>
    <mergeCell ref="A35:B35"/>
    <mergeCell ref="A29:B29"/>
    <mergeCell ref="A43:B43"/>
    <mergeCell ref="A32:B32"/>
    <mergeCell ref="A53:C53"/>
    <mergeCell ref="A3:B3"/>
    <mergeCell ref="A16:B16"/>
  </mergeCells>
  <phoneticPr fontId="22" type="noConversion"/>
  <conditionalFormatting sqref="C66:C85">
    <cfRule type="cellIs" dxfId="94" priority="8" stopIfTrue="1" operator="equal">
      <formula>"Dead"</formula>
    </cfRule>
  </conditionalFormatting>
  <conditionalFormatting sqref="A29:B30">
    <cfRule type="expression" dxfId="93" priority="7">
      <formula>IF($A$29="Aftershock Active",1,0)</formula>
    </cfRule>
  </conditionalFormatting>
  <conditionalFormatting sqref="A32:B33">
    <cfRule type="expression" dxfId="92" priority="6">
      <formula>IF($A$32="Frostburn Active",1,0)</formula>
    </cfRule>
  </conditionalFormatting>
  <conditionalFormatting sqref="A3:B14">
    <cfRule type="expression" dxfId="91" priority="5">
      <formula>IF($A$3="Reflex Active",1,IF($A$3="Aegis Active",1,IF($A$3="Crucible Active",1,0)))</formula>
    </cfRule>
  </conditionalFormatting>
  <conditionalFormatting sqref="A16:B27">
    <cfRule type="expression" dxfId="90" priority="4">
      <formula>IF($A$16="Fountain Active",1,0)</formula>
    </cfRule>
  </conditionalFormatting>
  <conditionalFormatting sqref="A35:B41">
    <cfRule type="expression" dxfId="89" priority="3">
      <formula>IF($A$35="Broken Myth Active",1,0)</formula>
    </cfRule>
  </conditionalFormatting>
  <conditionalFormatting sqref="A43:B48">
    <cfRule type="expression" dxfId="88" priority="2">
      <formula>IF($A$43="Alternating Current Active",1,0)</formula>
    </cfRule>
  </conditionalFormatting>
  <conditionalFormatting sqref="A50:B51">
    <cfRule type="expression" dxfId="87" priority="1">
      <formula>"IF($A$49=""Tension Bow Inactive"",1,0)"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27C52A"/>
    <pageSetUpPr autoPageBreaks="0"/>
  </sheetPr>
  <dimension ref="A1:AF271"/>
  <sheetViews>
    <sheetView showRuler="0" zoomScale="140" zoomScaleNormal="140" zoomScalePageLayoutView="140" workbookViewId="0">
      <pane ySplit="1" topLeftCell="A189" activePane="bottomLeft" state="frozen"/>
      <selection activeCell="A52" sqref="A52:C61"/>
      <selection pane="bottomLeft" activeCell="H224" sqref="H224"/>
    </sheetView>
  </sheetViews>
  <sheetFormatPr baseColWidth="10" defaultColWidth="17.33203125" defaultRowHeight="15" customHeight="1" x14ac:dyDescent="0.15"/>
  <cols>
    <col min="1" max="1" width="9.5" style="222" customWidth="1"/>
    <col min="2" max="2" width="9.1640625" style="222" customWidth="1"/>
    <col min="3" max="3" width="10" style="222" bestFit="1" customWidth="1"/>
    <col min="4" max="4" width="8.83203125" style="222" customWidth="1"/>
    <col min="5" max="5" width="10.1640625" style="222" customWidth="1"/>
    <col min="6" max="6" width="9.1640625" style="222" customWidth="1"/>
    <col min="7" max="7" width="10.6640625" style="222" bestFit="1" customWidth="1"/>
    <col min="8" max="8" width="10" style="222" bestFit="1" customWidth="1"/>
    <col min="9" max="9" width="12" style="222" customWidth="1"/>
    <col min="10" max="13" width="8.33203125" style="222" customWidth="1"/>
    <col min="14" max="14" width="10.6640625" style="222" bestFit="1" customWidth="1"/>
    <col min="15" max="15" width="8.33203125" style="222" customWidth="1"/>
    <col min="16" max="16" width="9.5" style="222" customWidth="1"/>
    <col min="17" max="18" width="10" style="222" bestFit="1" customWidth="1"/>
    <col min="19" max="20" width="7.33203125" style="222" customWidth="1"/>
    <col min="21" max="21" width="7.83203125" style="222" customWidth="1"/>
    <col min="22" max="22" width="8.5" style="222" customWidth="1"/>
    <col min="23" max="32" width="9.1640625" customWidth="1"/>
  </cols>
  <sheetData>
    <row r="1" spans="1:32" ht="42.75" customHeight="1" x14ac:dyDescent="0.15">
      <c r="A1" s="475" t="s">
        <v>0</v>
      </c>
      <c r="B1" s="205"/>
      <c r="C1" s="206" t="s">
        <v>3</v>
      </c>
      <c r="D1" s="206" t="s">
        <v>4</v>
      </c>
      <c r="E1" s="207" t="s">
        <v>5</v>
      </c>
      <c r="F1" s="207" t="s">
        <v>6</v>
      </c>
      <c r="G1" s="208" t="s">
        <v>7</v>
      </c>
      <c r="H1" s="208" t="s">
        <v>8</v>
      </c>
      <c r="I1" s="208" t="s">
        <v>9</v>
      </c>
      <c r="J1" s="208" t="s">
        <v>10</v>
      </c>
      <c r="K1" s="208" t="s">
        <v>11</v>
      </c>
      <c r="L1" s="208" t="s">
        <v>12</v>
      </c>
      <c r="M1" s="208" t="s">
        <v>13</v>
      </c>
      <c r="N1" s="209" t="s">
        <v>14</v>
      </c>
      <c r="O1" s="209" t="s">
        <v>15</v>
      </c>
      <c r="P1" s="209" t="s">
        <v>670</v>
      </c>
      <c r="Q1" s="210" t="s">
        <v>17</v>
      </c>
      <c r="R1" s="210" t="s">
        <v>18</v>
      </c>
      <c r="S1" s="211" t="s">
        <v>19</v>
      </c>
      <c r="T1" s="211" t="s">
        <v>20</v>
      </c>
      <c r="U1" s="212" t="s">
        <v>21</v>
      </c>
      <c r="V1" s="213" t="s">
        <v>22</v>
      </c>
      <c r="W1" s="1"/>
      <c r="X1" s="1"/>
      <c r="Y1" s="1"/>
      <c r="Z1" s="1"/>
      <c r="AA1" s="1"/>
      <c r="AB1" s="1"/>
      <c r="AC1" s="1"/>
      <c r="AD1" s="1"/>
      <c r="AE1" s="1"/>
      <c r="AF1" s="1"/>
    </row>
    <row r="2" spans="1:32" s="192" customFormat="1" ht="13" x14ac:dyDescent="0.15">
      <c r="A2" s="476"/>
      <c r="B2" s="214" t="s">
        <v>767</v>
      </c>
      <c r="C2" s="365">
        <v>1509</v>
      </c>
      <c r="D2" s="365">
        <v>7.91</v>
      </c>
      <c r="E2" s="366">
        <v>464</v>
      </c>
      <c r="F2" s="366">
        <v>3.09</v>
      </c>
      <c r="G2" s="360">
        <v>141</v>
      </c>
      <c r="H2" s="360">
        <v>1.36</v>
      </c>
      <c r="I2" s="360">
        <v>0</v>
      </c>
      <c r="J2" s="360">
        <v>0</v>
      </c>
      <c r="K2" s="360">
        <v>0</v>
      </c>
      <c r="L2" s="360">
        <v>0</v>
      </c>
      <c r="M2" s="360">
        <v>0.5</v>
      </c>
      <c r="N2" s="367">
        <v>0</v>
      </c>
      <c r="O2" s="367">
        <v>0</v>
      </c>
      <c r="P2" s="367">
        <v>0</v>
      </c>
      <c r="Q2" s="368">
        <v>80</v>
      </c>
      <c r="R2" s="368">
        <v>113</v>
      </c>
      <c r="S2" s="369">
        <v>0</v>
      </c>
      <c r="T2" s="369">
        <v>0</v>
      </c>
      <c r="U2" s="370">
        <v>1.5</v>
      </c>
      <c r="V2" s="371">
        <v>3.4</v>
      </c>
      <c r="W2" s="1"/>
      <c r="X2" s="1"/>
      <c r="Y2" s="1"/>
      <c r="Z2" s="1"/>
      <c r="AA2" s="1"/>
      <c r="AB2" s="1"/>
      <c r="AC2" s="1"/>
      <c r="AD2" s="1"/>
      <c r="AE2" s="1"/>
      <c r="AF2" s="1"/>
    </row>
    <row r="3" spans="1:32" ht="13" x14ac:dyDescent="0.15">
      <c r="A3" s="476"/>
      <c r="B3" s="214" t="s">
        <v>768</v>
      </c>
      <c r="C3" s="365">
        <v>772</v>
      </c>
      <c r="D3" s="365">
        <v>4.0599999999999996</v>
      </c>
      <c r="E3" s="366">
        <v>200</v>
      </c>
      <c r="F3" s="366">
        <v>1.33</v>
      </c>
      <c r="G3" s="360">
        <v>74</v>
      </c>
      <c r="H3" s="360">
        <v>1</v>
      </c>
      <c r="I3" s="360">
        <v>0</v>
      </c>
      <c r="J3" s="360">
        <v>0</v>
      </c>
      <c r="K3" s="360">
        <v>0</v>
      </c>
      <c r="L3" s="360">
        <v>0</v>
      </c>
      <c r="M3" s="360">
        <v>0.5</v>
      </c>
      <c r="N3" s="367">
        <v>0</v>
      </c>
      <c r="O3" s="367">
        <v>0</v>
      </c>
      <c r="P3" s="367">
        <v>0</v>
      </c>
      <c r="Q3" s="368">
        <v>25</v>
      </c>
      <c r="R3" s="368">
        <v>25</v>
      </c>
      <c r="S3" s="369">
        <v>0</v>
      </c>
      <c r="T3" s="369">
        <v>0</v>
      </c>
      <c r="U3" s="370">
        <v>1.5</v>
      </c>
      <c r="V3" s="371">
        <v>3.4</v>
      </c>
      <c r="W3" s="1"/>
      <c r="X3" s="1"/>
      <c r="Y3" s="1"/>
      <c r="Z3" s="1"/>
      <c r="AA3" s="1"/>
      <c r="AB3" s="1"/>
      <c r="AC3" s="1"/>
      <c r="AD3" s="1"/>
      <c r="AE3" s="1"/>
      <c r="AF3" s="1"/>
    </row>
    <row r="4" spans="1:32" ht="13" x14ac:dyDescent="0.15">
      <c r="A4" s="477"/>
      <c r="B4" s="215" t="s">
        <v>24</v>
      </c>
      <c r="C4" s="372">
        <f>(C2-C3)/11</f>
        <v>67</v>
      </c>
      <c r="D4" s="372">
        <f t="shared" ref="D4:V4" si="0">(D2-D3)/11</f>
        <v>0.35000000000000003</v>
      </c>
      <c r="E4" s="373">
        <f t="shared" si="0"/>
        <v>24</v>
      </c>
      <c r="F4" s="373">
        <f t="shared" si="0"/>
        <v>0.15999999999999998</v>
      </c>
      <c r="G4" s="216">
        <f t="shared" si="0"/>
        <v>6.0909090909090908</v>
      </c>
      <c r="H4" s="216">
        <f t="shared" si="0"/>
        <v>3.2727272727272737E-2</v>
      </c>
      <c r="I4" s="216">
        <f t="shared" si="0"/>
        <v>0</v>
      </c>
      <c r="J4" s="216">
        <f t="shared" si="0"/>
        <v>0</v>
      </c>
      <c r="K4" s="216">
        <f t="shared" si="0"/>
        <v>0</v>
      </c>
      <c r="L4" s="216">
        <f t="shared" si="0"/>
        <v>0</v>
      </c>
      <c r="M4" s="216">
        <f t="shared" si="0"/>
        <v>0</v>
      </c>
      <c r="N4" s="221">
        <f t="shared" si="0"/>
        <v>0</v>
      </c>
      <c r="O4" s="221">
        <f t="shared" si="0"/>
        <v>0</v>
      </c>
      <c r="P4" s="221">
        <f t="shared" si="0"/>
        <v>0</v>
      </c>
      <c r="Q4" s="374">
        <f t="shared" si="0"/>
        <v>5</v>
      </c>
      <c r="R4" s="374">
        <f t="shared" si="0"/>
        <v>8</v>
      </c>
      <c r="S4" s="374">
        <f t="shared" si="0"/>
        <v>0</v>
      </c>
      <c r="T4" s="374">
        <f t="shared" si="0"/>
        <v>0</v>
      </c>
      <c r="U4" s="375">
        <f t="shared" si="0"/>
        <v>0</v>
      </c>
      <c r="V4" s="376">
        <f t="shared" si="0"/>
        <v>0</v>
      </c>
      <c r="W4" s="1"/>
      <c r="X4" s="1"/>
      <c r="Y4" s="1"/>
      <c r="Z4" s="1"/>
      <c r="AA4" s="1"/>
      <c r="AB4" s="1"/>
      <c r="AC4" s="1"/>
      <c r="AD4" s="1"/>
      <c r="AE4" s="1"/>
      <c r="AF4" s="1"/>
    </row>
    <row r="5" spans="1:32" ht="12.75" customHeight="1" x14ac:dyDescent="0.15">
      <c r="A5" s="477"/>
      <c r="B5" s="215">
        <v>1</v>
      </c>
      <c r="C5" s="372">
        <f>C3</f>
        <v>772</v>
      </c>
      <c r="D5" s="372">
        <f t="shared" ref="D5:V5" si="1">D3</f>
        <v>4.0599999999999996</v>
      </c>
      <c r="E5" s="373">
        <f t="shared" si="1"/>
        <v>200</v>
      </c>
      <c r="F5" s="373">
        <f t="shared" si="1"/>
        <v>1.33</v>
      </c>
      <c r="G5" s="216">
        <f t="shared" si="1"/>
        <v>74</v>
      </c>
      <c r="H5" s="216">
        <f t="shared" si="1"/>
        <v>1</v>
      </c>
      <c r="I5" s="216">
        <f t="shared" si="1"/>
        <v>0</v>
      </c>
      <c r="J5" s="216">
        <f t="shared" si="1"/>
        <v>0</v>
      </c>
      <c r="K5" s="216">
        <f t="shared" si="1"/>
        <v>0</v>
      </c>
      <c r="L5" s="216">
        <f t="shared" si="1"/>
        <v>0</v>
      </c>
      <c r="M5" s="216">
        <f t="shared" si="1"/>
        <v>0.5</v>
      </c>
      <c r="N5" s="221">
        <f t="shared" si="1"/>
        <v>0</v>
      </c>
      <c r="O5" s="221">
        <f t="shared" si="1"/>
        <v>0</v>
      </c>
      <c r="P5" s="221">
        <f t="shared" si="1"/>
        <v>0</v>
      </c>
      <c r="Q5" s="374">
        <f t="shared" si="1"/>
        <v>25</v>
      </c>
      <c r="R5" s="374">
        <f t="shared" si="1"/>
        <v>25</v>
      </c>
      <c r="S5" s="374">
        <f t="shared" si="1"/>
        <v>0</v>
      </c>
      <c r="T5" s="374">
        <f t="shared" si="1"/>
        <v>0</v>
      </c>
      <c r="U5" s="375">
        <f t="shared" si="1"/>
        <v>1.5</v>
      </c>
      <c r="V5" s="376">
        <f t="shared" si="1"/>
        <v>3.4</v>
      </c>
      <c r="W5" s="1"/>
      <c r="X5" s="1"/>
      <c r="Y5" s="1"/>
      <c r="Z5" s="1"/>
      <c r="AA5" s="1"/>
      <c r="AB5" s="1"/>
      <c r="AC5" s="1"/>
      <c r="AD5" s="1"/>
      <c r="AE5" s="1"/>
      <c r="AF5" s="1"/>
    </row>
    <row r="6" spans="1:32" ht="12.75" customHeight="1" x14ac:dyDescent="0.15">
      <c r="A6" s="477"/>
      <c r="B6" s="215">
        <v>2</v>
      </c>
      <c r="C6" s="372">
        <f>C5+(C2-C3)/11</f>
        <v>839</v>
      </c>
      <c r="D6" s="372">
        <f t="shared" ref="D6:V6" si="2">D5+(D2-D3)/11</f>
        <v>4.4099999999999993</v>
      </c>
      <c r="E6" s="373">
        <f t="shared" si="2"/>
        <v>224</v>
      </c>
      <c r="F6" s="373">
        <f t="shared" si="2"/>
        <v>1.49</v>
      </c>
      <c r="G6" s="216">
        <f t="shared" si="2"/>
        <v>80.090909090909093</v>
      </c>
      <c r="H6" s="216">
        <f t="shared" si="2"/>
        <v>1.0327272727272727</v>
      </c>
      <c r="I6" s="216">
        <f t="shared" si="2"/>
        <v>0</v>
      </c>
      <c r="J6" s="216">
        <f t="shared" si="2"/>
        <v>0</v>
      </c>
      <c r="K6" s="216">
        <f t="shared" si="2"/>
        <v>0</v>
      </c>
      <c r="L6" s="216">
        <f t="shared" si="2"/>
        <v>0</v>
      </c>
      <c r="M6" s="216">
        <f t="shared" si="2"/>
        <v>0.5</v>
      </c>
      <c r="N6" s="221">
        <f t="shared" si="2"/>
        <v>0</v>
      </c>
      <c r="O6" s="221">
        <f t="shared" si="2"/>
        <v>0</v>
      </c>
      <c r="P6" s="221">
        <f t="shared" si="2"/>
        <v>0</v>
      </c>
      <c r="Q6" s="374">
        <f t="shared" si="2"/>
        <v>30</v>
      </c>
      <c r="R6" s="374">
        <f t="shared" si="2"/>
        <v>33</v>
      </c>
      <c r="S6" s="374">
        <f t="shared" si="2"/>
        <v>0</v>
      </c>
      <c r="T6" s="374">
        <f t="shared" si="2"/>
        <v>0</v>
      </c>
      <c r="U6" s="375">
        <f t="shared" si="2"/>
        <v>1.5</v>
      </c>
      <c r="V6" s="376">
        <f t="shared" si="2"/>
        <v>3.4</v>
      </c>
      <c r="W6" s="1"/>
      <c r="X6" s="1"/>
      <c r="Y6" s="1"/>
      <c r="Z6" s="1"/>
      <c r="AA6" s="1"/>
      <c r="AB6" s="1"/>
      <c r="AC6" s="1"/>
      <c r="AD6" s="1"/>
      <c r="AE6" s="1"/>
      <c r="AF6" s="1"/>
    </row>
    <row r="7" spans="1:32" ht="12.75" customHeight="1" x14ac:dyDescent="0.15">
      <c r="A7" s="477"/>
      <c r="B7" s="215">
        <v>3</v>
      </c>
      <c r="C7" s="372">
        <f>C6+(C2-C3)/11</f>
        <v>906</v>
      </c>
      <c r="D7" s="372">
        <f t="shared" ref="D7:V7" si="3">D6+(D2-D3)/11</f>
        <v>4.7599999999999989</v>
      </c>
      <c r="E7" s="373">
        <f t="shared" si="3"/>
        <v>248</v>
      </c>
      <c r="F7" s="373">
        <f t="shared" si="3"/>
        <v>1.65</v>
      </c>
      <c r="G7" s="216">
        <f t="shared" si="3"/>
        <v>86.181818181818187</v>
      </c>
      <c r="H7" s="216">
        <f t="shared" si="3"/>
        <v>1.0654545454545454</v>
      </c>
      <c r="I7" s="216">
        <f t="shared" si="3"/>
        <v>0</v>
      </c>
      <c r="J7" s="216">
        <f t="shared" si="3"/>
        <v>0</v>
      </c>
      <c r="K7" s="216">
        <f t="shared" si="3"/>
        <v>0</v>
      </c>
      <c r="L7" s="216">
        <f t="shared" si="3"/>
        <v>0</v>
      </c>
      <c r="M7" s="216">
        <f t="shared" si="3"/>
        <v>0.5</v>
      </c>
      <c r="N7" s="221">
        <f t="shared" si="3"/>
        <v>0</v>
      </c>
      <c r="O7" s="221">
        <f t="shared" si="3"/>
        <v>0</v>
      </c>
      <c r="P7" s="221">
        <f t="shared" si="3"/>
        <v>0</v>
      </c>
      <c r="Q7" s="374">
        <f t="shared" si="3"/>
        <v>35</v>
      </c>
      <c r="R7" s="374">
        <f t="shared" si="3"/>
        <v>41</v>
      </c>
      <c r="S7" s="374">
        <f t="shared" si="3"/>
        <v>0</v>
      </c>
      <c r="T7" s="374">
        <f t="shared" si="3"/>
        <v>0</v>
      </c>
      <c r="U7" s="375">
        <f t="shared" si="3"/>
        <v>1.5</v>
      </c>
      <c r="V7" s="376">
        <f t="shared" si="3"/>
        <v>3.4</v>
      </c>
      <c r="W7" s="1"/>
      <c r="X7" s="1"/>
      <c r="Y7" s="1"/>
      <c r="Z7" s="1"/>
      <c r="AA7" s="1"/>
      <c r="AB7" s="1"/>
      <c r="AC7" s="1"/>
      <c r="AD7" s="1"/>
      <c r="AE7" s="1"/>
      <c r="AF7" s="1"/>
    </row>
    <row r="8" spans="1:32" ht="12.75" customHeight="1" x14ac:dyDescent="0.15">
      <c r="A8" s="477"/>
      <c r="B8" s="215">
        <v>4</v>
      </c>
      <c r="C8" s="372">
        <f>C7+(C2-C3)/11</f>
        <v>973</v>
      </c>
      <c r="D8" s="372">
        <f t="shared" ref="D8:V8" si="4">D7+(D2-D3)/11</f>
        <v>5.1099999999999985</v>
      </c>
      <c r="E8" s="373">
        <f t="shared" si="4"/>
        <v>272</v>
      </c>
      <c r="F8" s="373">
        <f t="shared" si="4"/>
        <v>1.8099999999999998</v>
      </c>
      <c r="G8" s="216">
        <f t="shared" si="4"/>
        <v>92.27272727272728</v>
      </c>
      <c r="H8" s="216">
        <f t="shared" si="4"/>
        <v>1.0981818181818181</v>
      </c>
      <c r="I8" s="216">
        <f t="shared" si="4"/>
        <v>0</v>
      </c>
      <c r="J8" s="216">
        <f t="shared" si="4"/>
        <v>0</v>
      </c>
      <c r="K8" s="216">
        <f t="shared" si="4"/>
        <v>0</v>
      </c>
      <c r="L8" s="216">
        <f t="shared" si="4"/>
        <v>0</v>
      </c>
      <c r="M8" s="216">
        <f t="shared" si="4"/>
        <v>0.5</v>
      </c>
      <c r="N8" s="221">
        <f t="shared" si="4"/>
        <v>0</v>
      </c>
      <c r="O8" s="221">
        <f t="shared" si="4"/>
        <v>0</v>
      </c>
      <c r="P8" s="221">
        <f t="shared" si="4"/>
        <v>0</v>
      </c>
      <c r="Q8" s="374">
        <f t="shared" si="4"/>
        <v>40</v>
      </c>
      <c r="R8" s="374">
        <f t="shared" si="4"/>
        <v>49</v>
      </c>
      <c r="S8" s="374">
        <f t="shared" si="4"/>
        <v>0</v>
      </c>
      <c r="T8" s="374">
        <f t="shared" si="4"/>
        <v>0</v>
      </c>
      <c r="U8" s="375">
        <f t="shared" si="4"/>
        <v>1.5</v>
      </c>
      <c r="V8" s="376">
        <f t="shared" si="4"/>
        <v>3.4</v>
      </c>
      <c r="W8" s="1"/>
      <c r="X8" s="1"/>
      <c r="Y8" s="1"/>
      <c r="Z8" s="1"/>
      <c r="AA8" s="1"/>
      <c r="AB8" s="1"/>
      <c r="AC8" s="1"/>
      <c r="AD8" s="1"/>
      <c r="AE8" s="1"/>
      <c r="AF8" s="1"/>
    </row>
    <row r="9" spans="1:32" ht="12.75" customHeight="1" x14ac:dyDescent="0.15">
      <c r="A9" s="477"/>
      <c r="B9" s="215">
        <v>5</v>
      </c>
      <c r="C9" s="372">
        <f>C8+(C2-C3)/11</f>
        <v>1040</v>
      </c>
      <c r="D9" s="372">
        <f t="shared" ref="D9:V9" si="5">D8+(D2-D3)/11</f>
        <v>5.4599999999999982</v>
      </c>
      <c r="E9" s="373">
        <f t="shared" si="5"/>
        <v>296</v>
      </c>
      <c r="F9" s="373">
        <f t="shared" si="5"/>
        <v>1.9699999999999998</v>
      </c>
      <c r="G9" s="216">
        <f t="shared" si="5"/>
        <v>98.363636363636374</v>
      </c>
      <c r="H9" s="216">
        <f t="shared" si="5"/>
        <v>1.1309090909090909</v>
      </c>
      <c r="I9" s="216">
        <f t="shared" si="5"/>
        <v>0</v>
      </c>
      <c r="J9" s="216">
        <f t="shared" si="5"/>
        <v>0</v>
      </c>
      <c r="K9" s="216">
        <f t="shared" si="5"/>
        <v>0</v>
      </c>
      <c r="L9" s="216">
        <f t="shared" si="5"/>
        <v>0</v>
      </c>
      <c r="M9" s="216">
        <f t="shared" si="5"/>
        <v>0.5</v>
      </c>
      <c r="N9" s="221">
        <f t="shared" si="5"/>
        <v>0</v>
      </c>
      <c r="O9" s="221">
        <f t="shared" si="5"/>
        <v>0</v>
      </c>
      <c r="P9" s="221">
        <f t="shared" si="5"/>
        <v>0</v>
      </c>
      <c r="Q9" s="374">
        <f t="shared" si="5"/>
        <v>45</v>
      </c>
      <c r="R9" s="374">
        <f t="shared" si="5"/>
        <v>57</v>
      </c>
      <c r="S9" s="374">
        <f t="shared" si="5"/>
        <v>0</v>
      </c>
      <c r="T9" s="374">
        <f t="shared" si="5"/>
        <v>0</v>
      </c>
      <c r="U9" s="375">
        <f t="shared" si="5"/>
        <v>1.5</v>
      </c>
      <c r="V9" s="376">
        <f t="shared" si="5"/>
        <v>3.4</v>
      </c>
      <c r="W9" s="1"/>
      <c r="X9" s="1"/>
      <c r="Y9" s="1"/>
      <c r="Z9" s="1"/>
      <c r="AA9" s="1"/>
      <c r="AB9" s="1"/>
      <c r="AC9" s="1"/>
      <c r="AD9" s="1"/>
      <c r="AE9" s="1"/>
      <c r="AF9" s="1"/>
    </row>
    <row r="10" spans="1:32" ht="12.75" customHeight="1" x14ac:dyDescent="0.15">
      <c r="A10" s="477"/>
      <c r="B10" s="215">
        <v>6</v>
      </c>
      <c r="C10" s="372">
        <f>C9+(C2-C3)/11</f>
        <v>1107</v>
      </c>
      <c r="D10" s="372">
        <f t="shared" ref="D10:V10" si="6">D9+(D2-D3)/11</f>
        <v>5.8099999999999978</v>
      </c>
      <c r="E10" s="373">
        <f t="shared" si="6"/>
        <v>320</v>
      </c>
      <c r="F10" s="373">
        <f t="shared" si="6"/>
        <v>2.13</v>
      </c>
      <c r="G10" s="216">
        <f t="shared" si="6"/>
        <v>104.45454545454547</v>
      </c>
      <c r="H10" s="216">
        <f t="shared" si="6"/>
        <v>1.1636363636363636</v>
      </c>
      <c r="I10" s="216">
        <f t="shared" si="6"/>
        <v>0</v>
      </c>
      <c r="J10" s="216">
        <f t="shared" si="6"/>
        <v>0</v>
      </c>
      <c r="K10" s="216">
        <f t="shared" si="6"/>
        <v>0</v>
      </c>
      <c r="L10" s="216">
        <f t="shared" si="6"/>
        <v>0</v>
      </c>
      <c r="M10" s="216">
        <f t="shared" si="6"/>
        <v>0.5</v>
      </c>
      <c r="N10" s="221">
        <f t="shared" si="6"/>
        <v>0</v>
      </c>
      <c r="O10" s="221">
        <f t="shared" si="6"/>
        <v>0</v>
      </c>
      <c r="P10" s="221">
        <f t="shared" si="6"/>
        <v>0</v>
      </c>
      <c r="Q10" s="374">
        <f t="shared" si="6"/>
        <v>50</v>
      </c>
      <c r="R10" s="374">
        <f t="shared" si="6"/>
        <v>65</v>
      </c>
      <c r="S10" s="374">
        <f t="shared" si="6"/>
        <v>0</v>
      </c>
      <c r="T10" s="374">
        <f t="shared" si="6"/>
        <v>0</v>
      </c>
      <c r="U10" s="375">
        <f t="shared" si="6"/>
        <v>1.5</v>
      </c>
      <c r="V10" s="376">
        <f t="shared" si="6"/>
        <v>3.4</v>
      </c>
      <c r="W10" s="1"/>
      <c r="X10" s="1"/>
      <c r="Y10" s="1"/>
      <c r="Z10" s="1"/>
      <c r="AA10" s="1"/>
      <c r="AB10" s="1"/>
      <c r="AC10" s="1"/>
      <c r="AD10" s="1"/>
      <c r="AE10" s="1"/>
      <c r="AF10" s="1"/>
    </row>
    <row r="11" spans="1:32" ht="12.75" customHeight="1" x14ac:dyDescent="0.15">
      <c r="A11" s="477"/>
      <c r="B11" s="215">
        <v>7</v>
      </c>
      <c r="C11" s="372">
        <f>C10+(C2-C3)/11</f>
        <v>1174</v>
      </c>
      <c r="D11" s="372">
        <f t="shared" ref="D11:V11" si="7">D10+(D2-D3)/11</f>
        <v>6.1599999999999975</v>
      </c>
      <c r="E11" s="373">
        <f t="shared" si="7"/>
        <v>344</v>
      </c>
      <c r="F11" s="373">
        <f t="shared" si="7"/>
        <v>2.29</v>
      </c>
      <c r="G11" s="216">
        <f t="shared" si="7"/>
        <v>110.54545454545456</v>
      </c>
      <c r="H11" s="216">
        <f t="shared" si="7"/>
        <v>1.1963636363636363</v>
      </c>
      <c r="I11" s="216">
        <f t="shared" si="7"/>
        <v>0</v>
      </c>
      <c r="J11" s="216">
        <f t="shared" si="7"/>
        <v>0</v>
      </c>
      <c r="K11" s="216">
        <f t="shared" si="7"/>
        <v>0</v>
      </c>
      <c r="L11" s="216">
        <f t="shared" si="7"/>
        <v>0</v>
      </c>
      <c r="M11" s="216">
        <f t="shared" si="7"/>
        <v>0.5</v>
      </c>
      <c r="N11" s="221">
        <f t="shared" si="7"/>
        <v>0</v>
      </c>
      <c r="O11" s="221">
        <f t="shared" si="7"/>
        <v>0</v>
      </c>
      <c r="P11" s="221">
        <f t="shared" si="7"/>
        <v>0</v>
      </c>
      <c r="Q11" s="374">
        <f t="shared" si="7"/>
        <v>55</v>
      </c>
      <c r="R11" s="374">
        <f t="shared" si="7"/>
        <v>73</v>
      </c>
      <c r="S11" s="374">
        <f t="shared" si="7"/>
        <v>0</v>
      </c>
      <c r="T11" s="374">
        <f t="shared" si="7"/>
        <v>0</v>
      </c>
      <c r="U11" s="375">
        <f t="shared" si="7"/>
        <v>1.5</v>
      </c>
      <c r="V11" s="376">
        <f t="shared" si="7"/>
        <v>3.4</v>
      </c>
      <c r="W11" s="1"/>
      <c r="X11" s="1"/>
      <c r="Y11" s="1"/>
      <c r="Z11" s="1"/>
      <c r="AA11" s="1"/>
      <c r="AB11" s="1"/>
      <c r="AC11" s="1"/>
      <c r="AD11" s="1"/>
      <c r="AE11" s="1"/>
      <c r="AF11" s="1"/>
    </row>
    <row r="12" spans="1:32" ht="12.75" customHeight="1" x14ac:dyDescent="0.15">
      <c r="A12" s="477"/>
      <c r="B12" s="215">
        <v>8</v>
      </c>
      <c r="C12" s="372">
        <f>C11+(C2-C3)/11</f>
        <v>1241</v>
      </c>
      <c r="D12" s="372">
        <f t="shared" ref="D12:V12" si="8">D11+(D2-D3)/11</f>
        <v>6.5099999999999971</v>
      </c>
      <c r="E12" s="373">
        <f t="shared" si="8"/>
        <v>368</v>
      </c>
      <c r="F12" s="373">
        <f t="shared" si="8"/>
        <v>2.4500000000000002</v>
      </c>
      <c r="G12" s="216">
        <f t="shared" si="8"/>
        <v>116.63636363636365</v>
      </c>
      <c r="H12" s="216">
        <f t="shared" si="8"/>
        <v>1.229090909090909</v>
      </c>
      <c r="I12" s="216">
        <f t="shared" si="8"/>
        <v>0</v>
      </c>
      <c r="J12" s="216">
        <f t="shared" si="8"/>
        <v>0</v>
      </c>
      <c r="K12" s="216">
        <f t="shared" si="8"/>
        <v>0</v>
      </c>
      <c r="L12" s="216">
        <f t="shared" si="8"/>
        <v>0</v>
      </c>
      <c r="M12" s="216">
        <f t="shared" si="8"/>
        <v>0.5</v>
      </c>
      <c r="N12" s="221">
        <f t="shared" si="8"/>
        <v>0</v>
      </c>
      <c r="O12" s="221">
        <f t="shared" si="8"/>
        <v>0</v>
      </c>
      <c r="P12" s="221">
        <f t="shared" si="8"/>
        <v>0</v>
      </c>
      <c r="Q12" s="374">
        <f t="shared" si="8"/>
        <v>60</v>
      </c>
      <c r="R12" s="374">
        <f t="shared" si="8"/>
        <v>81</v>
      </c>
      <c r="S12" s="374">
        <f t="shared" si="8"/>
        <v>0</v>
      </c>
      <c r="T12" s="374">
        <f t="shared" si="8"/>
        <v>0</v>
      </c>
      <c r="U12" s="375">
        <f t="shared" si="8"/>
        <v>1.5</v>
      </c>
      <c r="V12" s="376">
        <f t="shared" si="8"/>
        <v>3.4</v>
      </c>
      <c r="W12" s="1"/>
      <c r="X12" s="1"/>
      <c r="Y12" s="1"/>
      <c r="Z12" s="1"/>
      <c r="AA12" s="1"/>
      <c r="AB12" s="1"/>
      <c r="AC12" s="1"/>
      <c r="AD12" s="1"/>
      <c r="AE12" s="1"/>
      <c r="AF12" s="1"/>
    </row>
    <row r="13" spans="1:32" ht="12.75" customHeight="1" x14ac:dyDescent="0.15">
      <c r="A13" s="477"/>
      <c r="B13" s="215">
        <v>9</v>
      </c>
      <c r="C13" s="372">
        <f>C12+(C2-C3)/11</f>
        <v>1308</v>
      </c>
      <c r="D13" s="372">
        <f t="shared" ref="D13:V13" si="9">D12+(D2-D3)/11</f>
        <v>6.8599999999999968</v>
      </c>
      <c r="E13" s="373">
        <f t="shared" si="9"/>
        <v>392</v>
      </c>
      <c r="F13" s="373">
        <f t="shared" si="9"/>
        <v>2.6100000000000003</v>
      </c>
      <c r="G13" s="216">
        <f t="shared" si="9"/>
        <v>122.72727272727275</v>
      </c>
      <c r="H13" s="216">
        <f t="shared" si="9"/>
        <v>1.2618181818181817</v>
      </c>
      <c r="I13" s="216">
        <f t="shared" si="9"/>
        <v>0</v>
      </c>
      <c r="J13" s="216">
        <f t="shared" si="9"/>
        <v>0</v>
      </c>
      <c r="K13" s="216">
        <f t="shared" si="9"/>
        <v>0</v>
      </c>
      <c r="L13" s="216">
        <f t="shared" si="9"/>
        <v>0</v>
      </c>
      <c r="M13" s="216">
        <f t="shared" si="9"/>
        <v>0.5</v>
      </c>
      <c r="N13" s="221">
        <f t="shared" si="9"/>
        <v>0</v>
      </c>
      <c r="O13" s="221">
        <f t="shared" si="9"/>
        <v>0</v>
      </c>
      <c r="P13" s="221">
        <f t="shared" si="9"/>
        <v>0</v>
      </c>
      <c r="Q13" s="374">
        <f t="shared" si="9"/>
        <v>65</v>
      </c>
      <c r="R13" s="374">
        <f t="shared" si="9"/>
        <v>89</v>
      </c>
      <c r="S13" s="374">
        <f t="shared" si="9"/>
        <v>0</v>
      </c>
      <c r="T13" s="374">
        <f t="shared" si="9"/>
        <v>0</v>
      </c>
      <c r="U13" s="375">
        <f t="shared" si="9"/>
        <v>1.5</v>
      </c>
      <c r="V13" s="376">
        <f t="shared" si="9"/>
        <v>3.4</v>
      </c>
      <c r="W13" s="1"/>
      <c r="X13" s="1"/>
      <c r="Y13" s="1"/>
      <c r="Z13" s="1"/>
      <c r="AA13" s="1"/>
      <c r="AB13" s="1"/>
      <c r="AC13" s="1"/>
      <c r="AD13" s="1"/>
      <c r="AE13" s="1"/>
      <c r="AF13" s="1"/>
    </row>
    <row r="14" spans="1:32" ht="12.75" customHeight="1" x14ac:dyDescent="0.15">
      <c r="A14" s="477"/>
      <c r="B14" s="215">
        <v>10</v>
      </c>
      <c r="C14" s="372">
        <f>C13+(C2-C3)/11</f>
        <v>1375</v>
      </c>
      <c r="D14" s="372">
        <f t="shared" ref="D14:V14" si="10">D13+(D2-D3)/11</f>
        <v>7.2099999999999964</v>
      </c>
      <c r="E14" s="373">
        <f t="shared" si="10"/>
        <v>416</v>
      </c>
      <c r="F14" s="373">
        <f t="shared" si="10"/>
        <v>2.7700000000000005</v>
      </c>
      <c r="G14" s="216">
        <f t="shared" si="10"/>
        <v>128.81818181818184</v>
      </c>
      <c r="H14" s="216">
        <f t="shared" si="10"/>
        <v>1.2945454545454544</v>
      </c>
      <c r="I14" s="216">
        <f t="shared" si="10"/>
        <v>0</v>
      </c>
      <c r="J14" s="216">
        <f t="shared" si="10"/>
        <v>0</v>
      </c>
      <c r="K14" s="216">
        <f t="shared" si="10"/>
        <v>0</v>
      </c>
      <c r="L14" s="216">
        <f t="shared" si="10"/>
        <v>0</v>
      </c>
      <c r="M14" s="216">
        <f t="shared" si="10"/>
        <v>0.5</v>
      </c>
      <c r="N14" s="221">
        <f t="shared" si="10"/>
        <v>0</v>
      </c>
      <c r="O14" s="221">
        <f t="shared" si="10"/>
        <v>0</v>
      </c>
      <c r="P14" s="221">
        <f t="shared" si="10"/>
        <v>0</v>
      </c>
      <c r="Q14" s="374">
        <f t="shared" si="10"/>
        <v>70</v>
      </c>
      <c r="R14" s="374">
        <f t="shared" si="10"/>
        <v>97</v>
      </c>
      <c r="S14" s="374">
        <f t="shared" si="10"/>
        <v>0</v>
      </c>
      <c r="T14" s="374">
        <f t="shared" si="10"/>
        <v>0</v>
      </c>
      <c r="U14" s="375">
        <f t="shared" si="10"/>
        <v>1.5</v>
      </c>
      <c r="V14" s="376">
        <f t="shared" si="10"/>
        <v>3.4</v>
      </c>
      <c r="W14" s="1"/>
      <c r="X14" s="1"/>
      <c r="Y14" s="1"/>
      <c r="Z14" s="1"/>
      <c r="AA14" s="1"/>
      <c r="AB14" s="1"/>
      <c r="AC14" s="1"/>
      <c r="AD14" s="1"/>
      <c r="AE14" s="1"/>
      <c r="AF14" s="1"/>
    </row>
    <row r="15" spans="1:32" ht="12.75" customHeight="1" x14ac:dyDescent="0.15">
      <c r="A15" s="477"/>
      <c r="B15" s="215">
        <v>11</v>
      </c>
      <c r="C15" s="372">
        <f>C14+(C2-C3)/11</f>
        <v>1442</v>
      </c>
      <c r="D15" s="372">
        <f t="shared" ref="D15:V15" si="11">D14+(D2-D3)/11</f>
        <v>7.5599999999999961</v>
      </c>
      <c r="E15" s="373">
        <f t="shared" si="11"/>
        <v>440</v>
      </c>
      <c r="F15" s="373">
        <f t="shared" si="11"/>
        <v>2.9300000000000006</v>
      </c>
      <c r="G15" s="216">
        <f t="shared" si="11"/>
        <v>134.90909090909093</v>
      </c>
      <c r="H15" s="216">
        <f t="shared" si="11"/>
        <v>1.3272727272727272</v>
      </c>
      <c r="I15" s="216">
        <f t="shared" si="11"/>
        <v>0</v>
      </c>
      <c r="J15" s="216">
        <f t="shared" si="11"/>
        <v>0</v>
      </c>
      <c r="K15" s="216">
        <f t="shared" si="11"/>
        <v>0</v>
      </c>
      <c r="L15" s="216">
        <f t="shared" si="11"/>
        <v>0</v>
      </c>
      <c r="M15" s="216">
        <f t="shared" si="11"/>
        <v>0.5</v>
      </c>
      <c r="N15" s="221">
        <f t="shared" si="11"/>
        <v>0</v>
      </c>
      <c r="O15" s="221">
        <f t="shared" si="11"/>
        <v>0</v>
      </c>
      <c r="P15" s="221">
        <f t="shared" si="11"/>
        <v>0</v>
      </c>
      <c r="Q15" s="374">
        <f t="shared" si="11"/>
        <v>75</v>
      </c>
      <c r="R15" s="374">
        <f t="shared" si="11"/>
        <v>105</v>
      </c>
      <c r="S15" s="374">
        <f t="shared" si="11"/>
        <v>0</v>
      </c>
      <c r="T15" s="374">
        <f t="shared" si="11"/>
        <v>0</v>
      </c>
      <c r="U15" s="375">
        <f t="shared" si="11"/>
        <v>1.5</v>
      </c>
      <c r="V15" s="376">
        <f t="shared" si="11"/>
        <v>3.4</v>
      </c>
      <c r="W15" s="1"/>
      <c r="X15" s="1"/>
      <c r="Y15" s="1"/>
      <c r="Z15" s="1"/>
      <c r="AA15" s="1"/>
      <c r="AB15" s="1"/>
      <c r="AC15" s="1"/>
      <c r="AD15" s="1"/>
      <c r="AE15" s="1"/>
      <c r="AF15" s="1"/>
    </row>
    <row r="16" spans="1:32" ht="13.5" customHeight="1" thickBot="1" x14ac:dyDescent="0.2">
      <c r="A16" s="477"/>
      <c r="B16" s="217">
        <v>12</v>
      </c>
      <c r="C16" s="372">
        <f>C15+(C2-C3)/11</f>
        <v>1509</v>
      </c>
      <c r="D16" s="377">
        <f t="shared" ref="D16:V16" si="12">D15+(D2-D3)/11</f>
        <v>7.9099999999999957</v>
      </c>
      <c r="E16" s="378">
        <f t="shared" si="12"/>
        <v>464</v>
      </c>
      <c r="F16" s="378">
        <f t="shared" si="12"/>
        <v>3.0900000000000007</v>
      </c>
      <c r="G16" s="216">
        <f t="shared" si="12"/>
        <v>141.00000000000003</v>
      </c>
      <c r="H16" s="216">
        <f t="shared" si="12"/>
        <v>1.3599999999999999</v>
      </c>
      <c r="I16" s="379">
        <f t="shared" si="12"/>
        <v>0</v>
      </c>
      <c r="J16" s="379">
        <f t="shared" si="12"/>
        <v>0</v>
      </c>
      <c r="K16" s="379">
        <f t="shared" si="12"/>
        <v>0</v>
      </c>
      <c r="L16" s="379">
        <f t="shared" si="12"/>
        <v>0</v>
      </c>
      <c r="M16" s="379">
        <f t="shared" si="12"/>
        <v>0.5</v>
      </c>
      <c r="N16" s="380">
        <f t="shared" si="12"/>
        <v>0</v>
      </c>
      <c r="O16" s="380">
        <f t="shared" si="12"/>
        <v>0</v>
      </c>
      <c r="P16" s="380">
        <f t="shared" si="12"/>
        <v>0</v>
      </c>
      <c r="Q16" s="374">
        <f t="shared" si="12"/>
        <v>80</v>
      </c>
      <c r="R16" s="381">
        <f t="shared" si="12"/>
        <v>113</v>
      </c>
      <c r="S16" s="382">
        <f t="shared" si="12"/>
        <v>0</v>
      </c>
      <c r="T16" s="382">
        <f t="shared" si="12"/>
        <v>0</v>
      </c>
      <c r="U16" s="383">
        <f t="shared" si="12"/>
        <v>1.5</v>
      </c>
      <c r="V16" s="384">
        <f t="shared" si="12"/>
        <v>3.4</v>
      </c>
      <c r="W16" s="1"/>
      <c r="X16" s="1"/>
      <c r="Y16" s="1"/>
      <c r="Z16" s="1"/>
      <c r="AA16" s="1"/>
      <c r="AB16" s="1"/>
      <c r="AC16" s="1"/>
      <c r="AD16" s="1"/>
      <c r="AE16" s="1"/>
      <c r="AF16" s="1"/>
    </row>
    <row r="17" spans="1:32" ht="32.25" customHeight="1" x14ac:dyDescent="0.15">
      <c r="A17" s="475" t="s">
        <v>293</v>
      </c>
      <c r="B17" s="214" t="s">
        <v>767</v>
      </c>
      <c r="C17" s="385">
        <v>1654</v>
      </c>
      <c r="D17" s="385">
        <v>5.04</v>
      </c>
      <c r="E17" s="386">
        <v>785</v>
      </c>
      <c r="F17" s="386">
        <v>5.2</v>
      </c>
      <c r="G17" s="361">
        <v>118</v>
      </c>
      <c r="H17" s="361">
        <v>1</v>
      </c>
      <c r="I17" s="361">
        <v>0</v>
      </c>
      <c r="J17" s="361">
        <v>0</v>
      </c>
      <c r="K17" s="361">
        <v>0</v>
      </c>
      <c r="L17" s="361">
        <v>0</v>
      </c>
      <c r="M17" s="361">
        <v>0.5</v>
      </c>
      <c r="N17" s="387">
        <v>0</v>
      </c>
      <c r="O17" s="387">
        <v>0</v>
      </c>
      <c r="P17" s="387">
        <v>0</v>
      </c>
      <c r="Q17" s="388">
        <v>86</v>
      </c>
      <c r="R17" s="388">
        <v>86</v>
      </c>
      <c r="S17" s="389">
        <v>0</v>
      </c>
      <c r="T17" s="389">
        <v>0</v>
      </c>
      <c r="U17" s="390">
        <v>6.8</v>
      </c>
      <c r="V17" s="391">
        <v>3.2</v>
      </c>
      <c r="W17" s="1"/>
      <c r="X17" s="1"/>
      <c r="Y17" s="1"/>
      <c r="Z17" s="1"/>
      <c r="AA17" s="1"/>
      <c r="AB17" s="1"/>
      <c r="AC17" s="1"/>
      <c r="AD17" s="1"/>
      <c r="AE17" s="1"/>
      <c r="AF17" s="1"/>
    </row>
    <row r="18" spans="1:32" ht="13" x14ac:dyDescent="0.15">
      <c r="A18" s="476"/>
      <c r="B18" s="214" t="s">
        <v>768</v>
      </c>
      <c r="C18" s="372">
        <v>719</v>
      </c>
      <c r="D18" s="372">
        <v>2.1800000000000002</v>
      </c>
      <c r="E18" s="373">
        <v>400</v>
      </c>
      <c r="F18" s="373">
        <v>2.67</v>
      </c>
      <c r="G18" s="216">
        <v>75</v>
      </c>
      <c r="H18" s="216">
        <v>1</v>
      </c>
      <c r="I18" s="216">
        <v>0</v>
      </c>
      <c r="J18" s="216">
        <v>0</v>
      </c>
      <c r="K18" s="216">
        <v>0</v>
      </c>
      <c r="L18" s="216">
        <v>0</v>
      </c>
      <c r="M18" s="216">
        <v>0.5</v>
      </c>
      <c r="N18" s="221">
        <v>0</v>
      </c>
      <c r="O18" s="221">
        <v>0</v>
      </c>
      <c r="P18" s="221">
        <v>0</v>
      </c>
      <c r="Q18" s="374">
        <v>20</v>
      </c>
      <c r="R18" s="374">
        <v>20</v>
      </c>
      <c r="S18" s="374">
        <v>0</v>
      </c>
      <c r="T18" s="374">
        <v>0</v>
      </c>
      <c r="U18" s="375">
        <v>6.8</v>
      </c>
      <c r="V18" s="376">
        <v>3.2</v>
      </c>
      <c r="W18" s="1"/>
      <c r="X18" s="1"/>
      <c r="Y18" s="1"/>
      <c r="Z18" s="1"/>
      <c r="AA18" s="1"/>
      <c r="AB18" s="1"/>
      <c r="AC18" s="1"/>
      <c r="AD18" s="1"/>
      <c r="AE18" s="1"/>
      <c r="AF18" s="1"/>
    </row>
    <row r="19" spans="1:32" ht="21.75" customHeight="1" x14ac:dyDescent="0.15">
      <c r="A19" s="477"/>
      <c r="B19" s="215" t="s">
        <v>295</v>
      </c>
      <c r="C19" s="372">
        <f t="shared" ref="C19:V19" si="13">(C17-C18)/11</f>
        <v>85</v>
      </c>
      <c r="D19" s="372">
        <f t="shared" si="13"/>
        <v>0.26</v>
      </c>
      <c r="E19" s="373">
        <f t="shared" si="13"/>
        <v>35</v>
      </c>
      <c r="F19" s="373">
        <f t="shared" si="13"/>
        <v>0.23</v>
      </c>
      <c r="G19" s="216">
        <f t="shared" si="13"/>
        <v>3.9090909090909092</v>
      </c>
      <c r="H19" s="216">
        <f t="shared" si="13"/>
        <v>0</v>
      </c>
      <c r="I19" s="216">
        <f t="shared" si="13"/>
        <v>0</v>
      </c>
      <c r="J19" s="216">
        <f t="shared" si="13"/>
        <v>0</v>
      </c>
      <c r="K19" s="216">
        <f t="shared" si="13"/>
        <v>0</v>
      </c>
      <c r="L19" s="216">
        <f t="shared" si="13"/>
        <v>0</v>
      </c>
      <c r="M19" s="216">
        <f t="shared" si="13"/>
        <v>0</v>
      </c>
      <c r="N19" s="221">
        <f t="shared" si="13"/>
        <v>0</v>
      </c>
      <c r="O19" s="221">
        <f t="shared" si="13"/>
        <v>0</v>
      </c>
      <c r="P19" s="221">
        <f t="shared" si="13"/>
        <v>0</v>
      </c>
      <c r="Q19" s="374">
        <f t="shared" si="13"/>
        <v>6</v>
      </c>
      <c r="R19" s="374">
        <f t="shared" si="13"/>
        <v>6</v>
      </c>
      <c r="S19" s="374">
        <f t="shared" si="13"/>
        <v>0</v>
      </c>
      <c r="T19" s="374">
        <f t="shared" si="13"/>
        <v>0</v>
      </c>
      <c r="U19" s="375">
        <f t="shared" si="13"/>
        <v>0</v>
      </c>
      <c r="V19" s="376">
        <f t="shared" si="13"/>
        <v>0</v>
      </c>
      <c r="W19" s="1"/>
      <c r="X19" s="1"/>
      <c r="Y19" s="1"/>
      <c r="Z19" s="1"/>
      <c r="AA19" s="1"/>
      <c r="AB19" s="1"/>
      <c r="AC19" s="1"/>
      <c r="AD19" s="1"/>
      <c r="AE19" s="1"/>
      <c r="AF19" s="1"/>
    </row>
    <row r="20" spans="1:32" ht="12.75" customHeight="1" x14ac:dyDescent="0.15">
      <c r="A20" s="477"/>
      <c r="B20" s="215">
        <v>1</v>
      </c>
      <c r="C20" s="372">
        <f>C18</f>
        <v>719</v>
      </c>
      <c r="D20" s="372">
        <f t="shared" ref="D20:V20" si="14">D18</f>
        <v>2.1800000000000002</v>
      </c>
      <c r="E20" s="373">
        <f t="shared" si="14"/>
        <v>400</v>
      </c>
      <c r="F20" s="373">
        <f t="shared" si="14"/>
        <v>2.67</v>
      </c>
      <c r="G20" s="216">
        <f t="shared" si="14"/>
        <v>75</v>
      </c>
      <c r="H20" s="216">
        <f t="shared" si="14"/>
        <v>1</v>
      </c>
      <c r="I20" s="216">
        <f t="shared" si="14"/>
        <v>0</v>
      </c>
      <c r="J20" s="216">
        <f t="shared" si="14"/>
        <v>0</v>
      </c>
      <c r="K20" s="216">
        <f t="shared" si="14"/>
        <v>0</v>
      </c>
      <c r="L20" s="216">
        <f t="shared" si="14"/>
        <v>0</v>
      </c>
      <c r="M20" s="216">
        <f t="shared" si="14"/>
        <v>0.5</v>
      </c>
      <c r="N20" s="221">
        <f t="shared" si="14"/>
        <v>0</v>
      </c>
      <c r="O20" s="221">
        <f t="shared" si="14"/>
        <v>0</v>
      </c>
      <c r="P20" s="221">
        <f t="shared" si="14"/>
        <v>0</v>
      </c>
      <c r="Q20" s="374">
        <f t="shared" si="14"/>
        <v>20</v>
      </c>
      <c r="R20" s="374">
        <f t="shared" si="14"/>
        <v>20</v>
      </c>
      <c r="S20" s="374">
        <f t="shared" si="14"/>
        <v>0</v>
      </c>
      <c r="T20" s="374">
        <f t="shared" si="14"/>
        <v>0</v>
      </c>
      <c r="U20" s="375">
        <f t="shared" si="14"/>
        <v>6.8</v>
      </c>
      <c r="V20" s="376">
        <f t="shared" si="14"/>
        <v>3.2</v>
      </c>
      <c r="W20" s="1"/>
      <c r="X20" s="1"/>
      <c r="Y20" s="1"/>
      <c r="Z20" s="1"/>
      <c r="AA20" s="1"/>
      <c r="AB20" s="1"/>
      <c r="AC20" s="1"/>
      <c r="AD20" s="1"/>
      <c r="AE20" s="1"/>
      <c r="AF20" s="1"/>
    </row>
    <row r="21" spans="1:32" ht="12.75" customHeight="1" x14ac:dyDescent="0.15">
      <c r="A21" s="477"/>
      <c r="B21" s="215">
        <v>2</v>
      </c>
      <c r="C21" s="372">
        <f t="shared" ref="C21:V21" si="15">C20+(C17-C18)/11</f>
        <v>804</v>
      </c>
      <c r="D21" s="372">
        <f t="shared" si="15"/>
        <v>2.4400000000000004</v>
      </c>
      <c r="E21" s="373">
        <f t="shared" si="15"/>
        <v>435</v>
      </c>
      <c r="F21" s="373">
        <f t="shared" si="15"/>
        <v>2.9</v>
      </c>
      <c r="G21" s="216">
        <f t="shared" si="15"/>
        <v>78.909090909090907</v>
      </c>
      <c r="H21" s="216">
        <f t="shared" si="15"/>
        <v>1</v>
      </c>
      <c r="I21" s="216">
        <f t="shared" si="15"/>
        <v>0</v>
      </c>
      <c r="J21" s="216">
        <f t="shared" si="15"/>
        <v>0</v>
      </c>
      <c r="K21" s="216">
        <f t="shared" si="15"/>
        <v>0</v>
      </c>
      <c r="L21" s="216">
        <f t="shared" si="15"/>
        <v>0</v>
      </c>
      <c r="M21" s="216">
        <f t="shared" si="15"/>
        <v>0.5</v>
      </c>
      <c r="N21" s="221">
        <f t="shared" si="15"/>
        <v>0</v>
      </c>
      <c r="O21" s="221">
        <f t="shared" si="15"/>
        <v>0</v>
      </c>
      <c r="P21" s="221">
        <f t="shared" si="15"/>
        <v>0</v>
      </c>
      <c r="Q21" s="374">
        <f t="shared" si="15"/>
        <v>26</v>
      </c>
      <c r="R21" s="374">
        <f t="shared" si="15"/>
        <v>26</v>
      </c>
      <c r="S21" s="374">
        <f t="shared" si="15"/>
        <v>0</v>
      </c>
      <c r="T21" s="374">
        <f t="shared" si="15"/>
        <v>0</v>
      </c>
      <c r="U21" s="375">
        <f t="shared" si="15"/>
        <v>6.8</v>
      </c>
      <c r="V21" s="376">
        <f t="shared" si="15"/>
        <v>3.2</v>
      </c>
      <c r="W21" s="1"/>
      <c r="X21" s="1"/>
      <c r="Y21" s="1"/>
      <c r="Z21" s="1"/>
      <c r="AA21" s="1"/>
      <c r="AB21" s="1"/>
      <c r="AC21" s="1"/>
      <c r="AD21" s="1"/>
      <c r="AE21" s="1"/>
      <c r="AF21" s="1"/>
    </row>
    <row r="22" spans="1:32" ht="12.75" customHeight="1" x14ac:dyDescent="0.15">
      <c r="A22" s="477"/>
      <c r="B22" s="215">
        <v>3</v>
      </c>
      <c r="C22" s="372">
        <f t="shared" ref="C22:V22" si="16">C21+(C17-C18)/11</f>
        <v>889</v>
      </c>
      <c r="D22" s="372">
        <f t="shared" si="16"/>
        <v>2.7</v>
      </c>
      <c r="E22" s="373">
        <f t="shared" si="16"/>
        <v>470</v>
      </c>
      <c r="F22" s="373">
        <f t="shared" si="16"/>
        <v>3.13</v>
      </c>
      <c r="G22" s="216">
        <f t="shared" si="16"/>
        <v>82.818181818181813</v>
      </c>
      <c r="H22" s="216">
        <f t="shared" si="16"/>
        <v>1</v>
      </c>
      <c r="I22" s="216">
        <f t="shared" si="16"/>
        <v>0</v>
      </c>
      <c r="J22" s="216">
        <f t="shared" si="16"/>
        <v>0</v>
      </c>
      <c r="K22" s="216">
        <f t="shared" si="16"/>
        <v>0</v>
      </c>
      <c r="L22" s="216">
        <f t="shared" si="16"/>
        <v>0</v>
      </c>
      <c r="M22" s="216">
        <f t="shared" si="16"/>
        <v>0.5</v>
      </c>
      <c r="N22" s="221">
        <f t="shared" si="16"/>
        <v>0</v>
      </c>
      <c r="O22" s="221">
        <f t="shared" si="16"/>
        <v>0</v>
      </c>
      <c r="P22" s="221">
        <f t="shared" si="16"/>
        <v>0</v>
      </c>
      <c r="Q22" s="374">
        <f t="shared" si="16"/>
        <v>32</v>
      </c>
      <c r="R22" s="374">
        <f t="shared" si="16"/>
        <v>32</v>
      </c>
      <c r="S22" s="374">
        <f t="shared" si="16"/>
        <v>0</v>
      </c>
      <c r="T22" s="374">
        <f t="shared" si="16"/>
        <v>0</v>
      </c>
      <c r="U22" s="375">
        <f t="shared" si="16"/>
        <v>6.8</v>
      </c>
      <c r="V22" s="376">
        <f t="shared" si="16"/>
        <v>3.2</v>
      </c>
      <c r="W22" s="1"/>
      <c r="X22" s="1"/>
      <c r="Y22" s="1"/>
      <c r="Z22" s="1"/>
      <c r="AA22" s="1"/>
      <c r="AB22" s="1"/>
      <c r="AC22" s="1"/>
      <c r="AD22" s="1"/>
      <c r="AE22" s="1"/>
      <c r="AF22" s="1"/>
    </row>
    <row r="23" spans="1:32" ht="12.75" customHeight="1" x14ac:dyDescent="0.15">
      <c r="A23" s="477"/>
      <c r="B23" s="215">
        <v>4</v>
      </c>
      <c r="C23" s="372">
        <f t="shared" ref="C23:V23" si="17">C22+(C17-C18)/11</f>
        <v>974</v>
      </c>
      <c r="D23" s="372">
        <f t="shared" si="17"/>
        <v>2.96</v>
      </c>
      <c r="E23" s="373">
        <f t="shared" si="17"/>
        <v>505</v>
      </c>
      <c r="F23" s="373">
        <f t="shared" si="17"/>
        <v>3.36</v>
      </c>
      <c r="G23" s="216">
        <f t="shared" si="17"/>
        <v>86.72727272727272</v>
      </c>
      <c r="H23" s="216">
        <f t="shared" si="17"/>
        <v>1</v>
      </c>
      <c r="I23" s="216">
        <f t="shared" si="17"/>
        <v>0</v>
      </c>
      <c r="J23" s="216">
        <f t="shared" si="17"/>
        <v>0</v>
      </c>
      <c r="K23" s="216">
        <f t="shared" si="17"/>
        <v>0</v>
      </c>
      <c r="L23" s="216">
        <f t="shared" si="17"/>
        <v>0</v>
      </c>
      <c r="M23" s="216">
        <f t="shared" si="17"/>
        <v>0.5</v>
      </c>
      <c r="N23" s="221">
        <f t="shared" si="17"/>
        <v>0</v>
      </c>
      <c r="O23" s="221">
        <f t="shared" si="17"/>
        <v>0</v>
      </c>
      <c r="P23" s="221">
        <f t="shared" si="17"/>
        <v>0</v>
      </c>
      <c r="Q23" s="374">
        <f t="shared" si="17"/>
        <v>38</v>
      </c>
      <c r="R23" s="374">
        <f t="shared" si="17"/>
        <v>38</v>
      </c>
      <c r="S23" s="374">
        <f t="shared" si="17"/>
        <v>0</v>
      </c>
      <c r="T23" s="374">
        <f t="shared" si="17"/>
        <v>0</v>
      </c>
      <c r="U23" s="375">
        <f t="shared" si="17"/>
        <v>6.8</v>
      </c>
      <c r="V23" s="376">
        <f t="shared" si="17"/>
        <v>3.2</v>
      </c>
      <c r="W23" s="1"/>
      <c r="X23" s="1"/>
      <c r="Y23" s="1"/>
      <c r="Z23" s="1"/>
      <c r="AA23" s="1"/>
      <c r="AB23" s="1"/>
      <c r="AC23" s="1"/>
      <c r="AD23" s="1"/>
      <c r="AE23" s="1"/>
      <c r="AF23" s="1"/>
    </row>
    <row r="24" spans="1:32" ht="12.75" customHeight="1" x14ac:dyDescent="0.15">
      <c r="A24" s="477"/>
      <c r="B24" s="215">
        <v>5</v>
      </c>
      <c r="C24" s="372">
        <f t="shared" ref="C24:V24" si="18">C23+(C17-C18)/11</f>
        <v>1059</v>
      </c>
      <c r="D24" s="372">
        <f t="shared" si="18"/>
        <v>3.2199999999999998</v>
      </c>
      <c r="E24" s="373">
        <f t="shared" si="18"/>
        <v>540</v>
      </c>
      <c r="F24" s="373">
        <f t="shared" si="18"/>
        <v>3.59</v>
      </c>
      <c r="G24" s="216">
        <f t="shared" si="18"/>
        <v>90.636363636363626</v>
      </c>
      <c r="H24" s="216">
        <f t="shared" si="18"/>
        <v>1</v>
      </c>
      <c r="I24" s="216">
        <f t="shared" si="18"/>
        <v>0</v>
      </c>
      <c r="J24" s="216">
        <f t="shared" si="18"/>
        <v>0</v>
      </c>
      <c r="K24" s="216">
        <f t="shared" si="18"/>
        <v>0</v>
      </c>
      <c r="L24" s="216">
        <f t="shared" si="18"/>
        <v>0</v>
      </c>
      <c r="M24" s="216">
        <f t="shared" si="18"/>
        <v>0.5</v>
      </c>
      <c r="N24" s="221">
        <f t="shared" si="18"/>
        <v>0</v>
      </c>
      <c r="O24" s="221">
        <f t="shared" si="18"/>
        <v>0</v>
      </c>
      <c r="P24" s="221">
        <f t="shared" si="18"/>
        <v>0</v>
      </c>
      <c r="Q24" s="374">
        <f t="shared" si="18"/>
        <v>44</v>
      </c>
      <c r="R24" s="374">
        <f t="shared" si="18"/>
        <v>44</v>
      </c>
      <c r="S24" s="374">
        <f t="shared" si="18"/>
        <v>0</v>
      </c>
      <c r="T24" s="374">
        <f t="shared" si="18"/>
        <v>0</v>
      </c>
      <c r="U24" s="375">
        <f t="shared" si="18"/>
        <v>6.8</v>
      </c>
      <c r="V24" s="376">
        <f t="shared" si="18"/>
        <v>3.2</v>
      </c>
      <c r="W24" s="1"/>
      <c r="X24" s="1"/>
      <c r="Y24" s="1"/>
      <c r="Z24" s="1"/>
      <c r="AA24" s="1"/>
      <c r="AB24" s="1"/>
      <c r="AC24" s="1"/>
      <c r="AD24" s="1"/>
      <c r="AE24" s="1"/>
      <c r="AF24" s="1"/>
    </row>
    <row r="25" spans="1:32" ht="12.75" customHeight="1" x14ac:dyDescent="0.15">
      <c r="A25" s="477"/>
      <c r="B25" s="215">
        <v>6</v>
      </c>
      <c r="C25" s="372">
        <f t="shared" ref="C25:V25" si="19">C24+(C17-C18)/11</f>
        <v>1144</v>
      </c>
      <c r="D25" s="372">
        <f t="shared" si="19"/>
        <v>3.4799999999999995</v>
      </c>
      <c r="E25" s="373">
        <f t="shared" si="19"/>
        <v>575</v>
      </c>
      <c r="F25" s="373">
        <f t="shared" si="19"/>
        <v>3.82</v>
      </c>
      <c r="G25" s="216">
        <f t="shared" si="19"/>
        <v>94.545454545454533</v>
      </c>
      <c r="H25" s="216">
        <f t="shared" si="19"/>
        <v>1</v>
      </c>
      <c r="I25" s="216">
        <f t="shared" si="19"/>
        <v>0</v>
      </c>
      <c r="J25" s="216">
        <f t="shared" si="19"/>
        <v>0</v>
      </c>
      <c r="K25" s="216">
        <f t="shared" si="19"/>
        <v>0</v>
      </c>
      <c r="L25" s="216">
        <f t="shared" si="19"/>
        <v>0</v>
      </c>
      <c r="M25" s="216">
        <f t="shared" si="19"/>
        <v>0.5</v>
      </c>
      <c r="N25" s="221">
        <f t="shared" si="19"/>
        <v>0</v>
      </c>
      <c r="O25" s="221">
        <f t="shared" si="19"/>
        <v>0</v>
      </c>
      <c r="P25" s="221">
        <f t="shared" si="19"/>
        <v>0</v>
      </c>
      <c r="Q25" s="374">
        <f t="shared" si="19"/>
        <v>50</v>
      </c>
      <c r="R25" s="374">
        <f t="shared" si="19"/>
        <v>50</v>
      </c>
      <c r="S25" s="374">
        <f t="shared" si="19"/>
        <v>0</v>
      </c>
      <c r="T25" s="374">
        <f t="shared" si="19"/>
        <v>0</v>
      </c>
      <c r="U25" s="375">
        <f t="shared" si="19"/>
        <v>6.8</v>
      </c>
      <c r="V25" s="376">
        <f t="shared" si="19"/>
        <v>3.2</v>
      </c>
      <c r="W25" s="1"/>
      <c r="X25" s="1"/>
      <c r="Y25" s="1"/>
      <c r="Z25" s="1"/>
      <c r="AA25" s="1"/>
      <c r="AB25" s="1"/>
      <c r="AC25" s="1"/>
      <c r="AD25" s="1"/>
      <c r="AE25" s="1"/>
      <c r="AF25" s="1"/>
    </row>
    <row r="26" spans="1:32" ht="12.75" customHeight="1" x14ac:dyDescent="0.15">
      <c r="A26" s="477"/>
      <c r="B26" s="215">
        <v>7</v>
      </c>
      <c r="C26" s="372">
        <f t="shared" ref="C26:V26" si="20">C25+(C17-C18)/11</f>
        <v>1229</v>
      </c>
      <c r="D26" s="372">
        <f t="shared" si="20"/>
        <v>3.7399999999999993</v>
      </c>
      <c r="E26" s="373">
        <f t="shared" si="20"/>
        <v>610</v>
      </c>
      <c r="F26" s="373">
        <f t="shared" si="20"/>
        <v>4.05</v>
      </c>
      <c r="G26" s="216">
        <f t="shared" si="20"/>
        <v>98.454545454545439</v>
      </c>
      <c r="H26" s="216">
        <f t="shared" si="20"/>
        <v>1</v>
      </c>
      <c r="I26" s="216">
        <f t="shared" si="20"/>
        <v>0</v>
      </c>
      <c r="J26" s="216">
        <f t="shared" si="20"/>
        <v>0</v>
      </c>
      <c r="K26" s="216">
        <f t="shared" si="20"/>
        <v>0</v>
      </c>
      <c r="L26" s="216">
        <f t="shared" si="20"/>
        <v>0</v>
      </c>
      <c r="M26" s="216">
        <f t="shared" si="20"/>
        <v>0.5</v>
      </c>
      <c r="N26" s="221">
        <f t="shared" si="20"/>
        <v>0</v>
      </c>
      <c r="O26" s="221">
        <f t="shared" si="20"/>
        <v>0</v>
      </c>
      <c r="P26" s="221">
        <f t="shared" si="20"/>
        <v>0</v>
      </c>
      <c r="Q26" s="374">
        <f t="shared" si="20"/>
        <v>56</v>
      </c>
      <c r="R26" s="374">
        <f t="shared" si="20"/>
        <v>56</v>
      </c>
      <c r="S26" s="374">
        <f t="shared" si="20"/>
        <v>0</v>
      </c>
      <c r="T26" s="374">
        <f t="shared" si="20"/>
        <v>0</v>
      </c>
      <c r="U26" s="375">
        <f t="shared" si="20"/>
        <v>6.8</v>
      </c>
      <c r="V26" s="376">
        <f t="shared" si="20"/>
        <v>3.2</v>
      </c>
      <c r="W26" s="1"/>
      <c r="X26" s="1"/>
      <c r="Y26" s="1"/>
      <c r="Z26" s="1"/>
      <c r="AA26" s="1"/>
      <c r="AB26" s="1"/>
      <c r="AC26" s="1"/>
      <c r="AD26" s="1"/>
      <c r="AE26" s="1"/>
      <c r="AF26" s="1"/>
    </row>
    <row r="27" spans="1:32" ht="12.75" customHeight="1" x14ac:dyDescent="0.15">
      <c r="A27" s="477"/>
      <c r="B27" s="215">
        <v>8</v>
      </c>
      <c r="C27" s="372">
        <f t="shared" ref="C27:V27" si="21">C26+(C17-C18)/11</f>
        <v>1314</v>
      </c>
      <c r="D27" s="372">
        <f t="shared" si="21"/>
        <v>3.9999999999999991</v>
      </c>
      <c r="E27" s="373">
        <f t="shared" si="21"/>
        <v>645</v>
      </c>
      <c r="F27" s="373">
        <f t="shared" si="21"/>
        <v>4.28</v>
      </c>
      <c r="G27" s="216">
        <f t="shared" si="21"/>
        <v>102.36363636363635</v>
      </c>
      <c r="H27" s="216">
        <f t="shared" si="21"/>
        <v>1</v>
      </c>
      <c r="I27" s="216">
        <f t="shared" si="21"/>
        <v>0</v>
      </c>
      <c r="J27" s="216">
        <f t="shared" si="21"/>
        <v>0</v>
      </c>
      <c r="K27" s="216">
        <f t="shared" si="21"/>
        <v>0</v>
      </c>
      <c r="L27" s="216">
        <f t="shared" si="21"/>
        <v>0</v>
      </c>
      <c r="M27" s="216">
        <f t="shared" si="21"/>
        <v>0.5</v>
      </c>
      <c r="N27" s="221">
        <f t="shared" si="21"/>
        <v>0</v>
      </c>
      <c r="O27" s="221">
        <f t="shared" si="21"/>
        <v>0</v>
      </c>
      <c r="P27" s="221">
        <f t="shared" si="21"/>
        <v>0</v>
      </c>
      <c r="Q27" s="374">
        <f t="shared" si="21"/>
        <v>62</v>
      </c>
      <c r="R27" s="374">
        <f t="shared" si="21"/>
        <v>62</v>
      </c>
      <c r="S27" s="374">
        <f t="shared" si="21"/>
        <v>0</v>
      </c>
      <c r="T27" s="374">
        <f t="shared" si="21"/>
        <v>0</v>
      </c>
      <c r="U27" s="375">
        <f t="shared" si="21"/>
        <v>6.8</v>
      </c>
      <c r="V27" s="376">
        <f t="shared" si="21"/>
        <v>3.2</v>
      </c>
      <c r="W27" s="1"/>
      <c r="X27" s="1"/>
      <c r="Y27" s="1"/>
      <c r="Z27" s="1"/>
      <c r="AA27" s="1"/>
      <c r="AB27" s="1"/>
      <c r="AC27" s="1"/>
      <c r="AD27" s="1"/>
      <c r="AE27" s="1"/>
      <c r="AF27" s="1"/>
    </row>
    <row r="28" spans="1:32" ht="12.75" customHeight="1" x14ac:dyDescent="0.15">
      <c r="A28" s="477"/>
      <c r="B28" s="215">
        <v>9</v>
      </c>
      <c r="C28" s="372">
        <f t="shared" ref="C28:V28" si="22">C27+(C17-C18)/11</f>
        <v>1399</v>
      </c>
      <c r="D28" s="372">
        <f t="shared" si="22"/>
        <v>4.2599999999999989</v>
      </c>
      <c r="E28" s="373">
        <f t="shared" si="22"/>
        <v>680</v>
      </c>
      <c r="F28" s="373">
        <f t="shared" si="22"/>
        <v>4.5100000000000007</v>
      </c>
      <c r="G28" s="216">
        <f t="shared" si="22"/>
        <v>106.27272727272725</v>
      </c>
      <c r="H28" s="216">
        <f t="shared" si="22"/>
        <v>1</v>
      </c>
      <c r="I28" s="216">
        <f t="shared" si="22"/>
        <v>0</v>
      </c>
      <c r="J28" s="216">
        <f t="shared" si="22"/>
        <v>0</v>
      </c>
      <c r="K28" s="216">
        <f t="shared" si="22"/>
        <v>0</v>
      </c>
      <c r="L28" s="216">
        <f t="shared" si="22"/>
        <v>0</v>
      </c>
      <c r="M28" s="216">
        <f t="shared" si="22"/>
        <v>0.5</v>
      </c>
      <c r="N28" s="221">
        <f t="shared" si="22"/>
        <v>0</v>
      </c>
      <c r="O28" s="221">
        <f t="shared" si="22"/>
        <v>0</v>
      </c>
      <c r="P28" s="221">
        <f t="shared" si="22"/>
        <v>0</v>
      </c>
      <c r="Q28" s="374">
        <f t="shared" si="22"/>
        <v>68</v>
      </c>
      <c r="R28" s="374">
        <f t="shared" si="22"/>
        <v>68</v>
      </c>
      <c r="S28" s="374">
        <f t="shared" si="22"/>
        <v>0</v>
      </c>
      <c r="T28" s="374">
        <f t="shared" si="22"/>
        <v>0</v>
      </c>
      <c r="U28" s="375">
        <f t="shared" si="22"/>
        <v>6.8</v>
      </c>
      <c r="V28" s="376">
        <f t="shared" si="22"/>
        <v>3.2</v>
      </c>
      <c r="W28" s="1"/>
      <c r="X28" s="1"/>
      <c r="Y28" s="1"/>
      <c r="Z28" s="1"/>
      <c r="AA28" s="1"/>
      <c r="AB28" s="1"/>
      <c r="AC28" s="1"/>
      <c r="AD28" s="1"/>
      <c r="AE28" s="1"/>
      <c r="AF28" s="1"/>
    </row>
    <row r="29" spans="1:32" ht="12.75" customHeight="1" x14ac:dyDescent="0.15">
      <c r="A29" s="477"/>
      <c r="B29" s="215">
        <v>10</v>
      </c>
      <c r="C29" s="372">
        <f t="shared" ref="C29:V29" si="23">C28+(C17-C18)/11</f>
        <v>1484</v>
      </c>
      <c r="D29" s="372">
        <f t="shared" si="23"/>
        <v>4.5199999999999987</v>
      </c>
      <c r="E29" s="373">
        <f t="shared" si="23"/>
        <v>715</v>
      </c>
      <c r="F29" s="373">
        <f t="shared" si="23"/>
        <v>4.7400000000000011</v>
      </c>
      <c r="G29" s="216">
        <f t="shared" si="23"/>
        <v>110.18181818181816</v>
      </c>
      <c r="H29" s="216">
        <f t="shared" si="23"/>
        <v>1</v>
      </c>
      <c r="I29" s="216">
        <f t="shared" si="23"/>
        <v>0</v>
      </c>
      <c r="J29" s="216">
        <f t="shared" si="23"/>
        <v>0</v>
      </c>
      <c r="K29" s="216">
        <f t="shared" si="23"/>
        <v>0</v>
      </c>
      <c r="L29" s="216">
        <f t="shared" si="23"/>
        <v>0</v>
      </c>
      <c r="M29" s="216">
        <f t="shared" si="23"/>
        <v>0.5</v>
      </c>
      <c r="N29" s="221">
        <f t="shared" si="23"/>
        <v>0</v>
      </c>
      <c r="O29" s="221">
        <f t="shared" si="23"/>
        <v>0</v>
      </c>
      <c r="P29" s="221">
        <f t="shared" si="23"/>
        <v>0</v>
      </c>
      <c r="Q29" s="374">
        <f t="shared" si="23"/>
        <v>74</v>
      </c>
      <c r="R29" s="374">
        <f t="shared" si="23"/>
        <v>74</v>
      </c>
      <c r="S29" s="374">
        <f t="shared" si="23"/>
        <v>0</v>
      </c>
      <c r="T29" s="374">
        <f t="shared" si="23"/>
        <v>0</v>
      </c>
      <c r="U29" s="375">
        <f t="shared" si="23"/>
        <v>6.8</v>
      </c>
      <c r="V29" s="376">
        <f t="shared" si="23"/>
        <v>3.2</v>
      </c>
      <c r="W29" s="1"/>
      <c r="X29" s="1"/>
      <c r="Y29" s="1"/>
      <c r="Z29" s="1"/>
      <c r="AA29" s="1"/>
      <c r="AB29" s="1"/>
      <c r="AC29" s="1"/>
      <c r="AD29" s="1"/>
      <c r="AE29" s="1"/>
      <c r="AF29" s="1"/>
    </row>
    <row r="30" spans="1:32" ht="12.75" customHeight="1" x14ac:dyDescent="0.15">
      <c r="A30" s="477"/>
      <c r="B30" s="215">
        <v>11</v>
      </c>
      <c r="C30" s="372">
        <f t="shared" ref="C30:V30" si="24">C29+(C17-C18)/11</f>
        <v>1569</v>
      </c>
      <c r="D30" s="372">
        <f t="shared" si="24"/>
        <v>4.7799999999999985</v>
      </c>
      <c r="E30" s="373">
        <f t="shared" si="24"/>
        <v>750</v>
      </c>
      <c r="F30" s="373">
        <f t="shared" si="24"/>
        <v>4.9700000000000015</v>
      </c>
      <c r="G30" s="216">
        <f t="shared" si="24"/>
        <v>114.09090909090907</v>
      </c>
      <c r="H30" s="216">
        <f t="shared" si="24"/>
        <v>1</v>
      </c>
      <c r="I30" s="216">
        <f t="shared" si="24"/>
        <v>0</v>
      </c>
      <c r="J30" s="216">
        <f t="shared" si="24"/>
        <v>0</v>
      </c>
      <c r="K30" s="216">
        <f t="shared" si="24"/>
        <v>0</v>
      </c>
      <c r="L30" s="216">
        <f t="shared" si="24"/>
        <v>0</v>
      </c>
      <c r="M30" s="216">
        <f t="shared" si="24"/>
        <v>0.5</v>
      </c>
      <c r="N30" s="221">
        <f t="shared" si="24"/>
        <v>0</v>
      </c>
      <c r="O30" s="221">
        <f t="shared" si="24"/>
        <v>0</v>
      </c>
      <c r="P30" s="221">
        <f t="shared" si="24"/>
        <v>0</v>
      </c>
      <c r="Q30" s="374">
        <f t="shared" si="24"/>
        <v>80</v>
      </c>
      <c r="R30" s="374">
        <f t="shared" si="24"/>
        <v>80</v>
      </c>
      <c r="S30" s="374">
        <f t="shared" si="24"/>
        <v>0</v>
      </c>
      <c r="T30" s="374">
        <f t="shared" si="24"/>
        <v>0</v>
      </c>
      <c r="U30" s="375">
        <f t="shared" si="24"/>
        <v>6.8</v>
      </c>
      <c r="V30" s="376">
        <f t="shared" si="24"/>
        <v>3.2</v>
      </c>
      <c r="W30" s="1"/>
      <c r="X30" s="1"/>
      <c r="Y30" s="1"/>
      <c r="Z30" s="1"/>
      <c r="AA30" s="1"/>
      <c r="AB30" s="1"/>
      <c r="AC30" s="1"/>
      <c r="AD30" s="1"/>
      <c r="AE30" s="1"/>
      <c r="AF30" s="1"/>
    </row>
    <row r="31" spans="1:32" ht="13.5" customHeight="1" thickBot="1" x14ac:dyDescent="0.2">
      <c r="A31" s="477"/>
      <c r="B31" s="217">
        <v>12</v>
      </c>
      <c r="C31" s="372">
        <f t="shared" ref="C31:V31" si="25">C30+(C17-C18)/11</f>
        <v>1654</v>
      </c>
      <c r="D31" s="377">
        <f t="shared" si="25"/>
        <v>5.0399999999999983</v>
      </c>
      <c r="E31" s="378">
        <f t="shared" si="25"/>
        <v>785</v>
      </c>
      <c r="F31" s="378">
        <f t="shared" si="25"/>
        <v>5.200000000000002</v>
      </c>
      <c r="G31" s="216">
        <f t="shared" si="25"/>
        <v>117.99999999999997</v>
      </c>
      <c r="H31" s="216">
        <f t="shared" si="25"/>
        <v>1</v>
      </c>
      <c r="I31" s="379">
        <f t="shared" si="25"/>
        <v>0</v>
      </c>
      <c r="J31" s="379">
        <f t="shared" si="25"/>
        <v>0</v>
      </c>
      <c r="K31" s="379">
        <f t="shared" si="25"/>
        <v>0</v>
      </c>
      <c r="L31" s="379">
        <f t="shared" si="25"/>
        <v>0</v>
      </c>
      <c r="M31" s="379">
        <f t="shared" si="25"/>
        <v>0.5</v>
      </c>
      <c r="N31" s="380">
        <f t="shared" si="25"/>
        <v>0</v>
      </c>
      <c r="O31" s="380">
        <f t="shared" si="25"/>
        <v>0</v>
      </c>
      <c r="P31" s="380">
        <f t="shared" si="25"/>
        <v>0</v>
      </c>
      <c r="Q31" s="374">
        <f t="shared" si="25"/>
        <v>86</v>
      </c>
      <c r="R31" s="381">
        <f t="shared" si="25"/>
        <v>86</v>
      </c>
      <c r="S31" s="382">
        <f t="shared" si="25"/>
        <v>0</v>
      </c>
      <c r="T31" s="382">
        <f t="shared" si="25"/>
        <v>0</v>
      </c>
      <c r="U31" s="383">
        <f t="shared" si="25"/>
        <v>6.8</v>
      </c>
      <c r="V31" s="384">
        <f t="shared" si="25"/>
        <v>3.2</v>
      </c>
      <c r="W31" s="1"/>
      <c r="X31" s="1"/>
      <c r="Y31" s="1"/>
      <c r="Z31" s="1"/>
      <c r="AA31" s="1"/>
      <c r="AB31" s="1"/>
      <c r="AC31" s="1"/>
      <c r="AD31" s="1"/>
      <c r="AE31" s="1"/>
      <c r="AF31" s="1"/>
    </row>
    <row r="32" spans="1:32" ht="42.75" customHeight="1" x14ac:dyDescent="0.15">
      <c r="A32" s="475" t="s">
        <v>310</v>
      </c>
      <c r="B32" s="214" t="s">
        <v>767</v>
      </c>
      <c r="C32" s="385">
        <v>2046</v>
      </c>
      <c r="D32" s="385">
        <v>6.2099999999999991</v>
      </c>
      <c r="E32" s="386">
        <v>440</v>
      </c>
      <c r="F32" s="386">
        <v>2.899999999999999</v>
      </c>
      <c r="G32" s="361">
        <v>154.00000000000003</v>
      </c>
      <c r="H32" s="361">
        <v>1.129999999999999</v>
      </c>
      <c r="I32" s="361">
        <v>0</v>
      </c>
      <c r="J32" s="361">
        <v>0</v>
      </c>
      <c r="K32" s="361">
        <v>0</v>
      </c>
      <c r="L32" s="361">
        <v>0</v>
      </c>
      <c r="M32" s="361">
        <v>0.5</v>
      </c>
      <c r="N32" s="387">
        <v>0</v>
      </c>
      <c r="O32" s="387">
        <v>0</v>
      </c>
      <c r="P32" s="387">
        <v>0</v>
      </c>
      <c r="Q32" s="388">
        <v>64.000000000000014</v>
      </c>
      <c r="R32" s="388">
        <v>64.000000000000014</v>
      </c>
      <c r="S32" s="389">
        <v>0</v>
      </c>
      <c r="T32" s="389">
        <v>0</v>
      </c>
      <c r="U32" s="390">
        <v>2.6</v>
      </c>
      <c r="V32" s="391">
        <v>3.3</v>
      </c>
      <c r="W32" s="1"/>
      <c r="X32" s="1"/>
      <c r="Y32" s="1"/>
      <c r="Z32" s="1"/>
      <c r="AA32" s="1"/>
      <c r="AB32" s="1"/>
      <c r="AC32" s="1"/>
      <c r="AD32" s="1"/>
      <c r="AE32" s="1"/>
      <c r="AF32" s="1"/>
    </row>
    <row r="33" spans="1:32" ht="13" x14ac:dyDescent="0.15">
      <c r="A33" s="476"/>
      <c r="B33" s="214" t="s">
        <v>768</v>
      </c>
      <c r="C33" s="372">
        <f>814</f>
        <v>814</v>
      </c>
      <c r="D33" s="372">
        <v>2.4700000000000002</v>
      </c>
      <c r="E33" s="373">
        <f>220</f>
        <v>220</v>
      </c>
      <c r="F33" s="373">
        <f>1.47</f>
        <v>1.47</v>
      </c>
      <c r="G33" s="216">
        <f>80</f>
        <v>80</v>
      </c>
      <c r="H33" s="216">
        <v>1</v>
      </c>
      <c r="I33" s="216">
        <v>0</v>
      </c>
      <c r="J33" s="216">
        <v>0</v>
      </c>
      <c r="K33" s="216">
        <v>0</v>
      </c>
      <c r="L33" s="216">
        <v>0</v>
      </c>
      <c r="M33" s="216">
        <v>0.5</v>
      </c>
      <c r="N33" s="221">
        <v>0</v>
      </c>
      <c r="O33" s="221">
        <v>0</v>
      </c>
      <c r="P33" s="221">
        <v>0</v>
      </c>
      <c r="Q33" s="374">
        <v>25</v>
      </c>
      <c r="R33" s="374">
        <v>25</v>
      </c>
      <c r="S33" s="374">
        <v>0</v>
      </c>
      <c r="T33" s="374">
        <v>0</v>
      </c>
      <c r="U33" s="375">
        <v>2.6</v>
      </c>
      <c r="V33" s="376">
        <v>3.3</v>
      </c>
      <c r="W33" s="1"/>
      <c r="X33" s="1"/>
      <c r="Y33" s="1"/>
      <c r="Z33" s="1"/>
      <c r="AA33" s="1"/>
      <c r="AB33" s="1"/>
      <c r="AC33" s="1"/>
      <c r="AD33" s="1"/>
      <c r="AE33" s="1"/>
      <c r="AF33" s="1"/>
    </row>
    <row r="34" spans="1:32" ht="21.75" customHeight="1" x14ac:dyDescent="0.15">
      <c r="A34" s="477"/>
      <c r="B34" s="215" t="s">
        <v>311</v>
      </c>
      <c r="C34" s="372">
        <f t="shared" ref="C34:V34" si="26">(C32-C33)/11</f>
        <v>112</v>
      </c>
      <c r="D34" s="372">
        <f t="shared" si="26"/>
        <v>0.33999999999999991</v>
      </c>
      <c r="E34" s="373">
        <f t="shared" si="26"/>
        <v>20</v>
      </c>
      <c r="F34" s="373">
        <f t="shared" si="26"/>
        <v>0.12999999999999992</v>
      </c>
      <c r="G34" s="216">
        <f t="shared" si="26"/>
        <v>6.7272727272727302</v>
      </c>
      <c r="H34" s="216">
        <f t="shared" si="26"/>
        <v>1.1818181818181728E-2</v>
      </c>
      <c r="I34" s="216">
        <f t="shared" si="26"/>
        <v>0</v>
      </c>
      <c r="J34" s="216">
        <f t="shared" si="26"/>
        <v>0</v>
      </c>
      <c r="K34" s="216">
        <f t="shared" si="26"/>
        <v>0</v>
      </c>
      <c r="L34" s="216">
        <f t="shared" si="26"/>
        <v>0</v>
      </c>
      <c r="M34" s="216">
        <f t="shared" si="26"/>
        <v>0</v>
      </c>
      <c r="N34" s="221">
        <f t="shared" si="26"/>
        <v>0</v>
      </c>
      <c r="O34" s="221">
        <f t="shared" si="26"/>
        <v>0</v>
      </c>
      <c r="P34" s="221">
        <f t="shared" si="26"/>
        <v>0</v>
      </c>
      <c r="Q34" s="374">
        <f t="shared" si="26"/>
        <v>3.5454545454545467</v>
      </c>
      <c r="R34" s="374">
        <f t="shared" si="26"/>
        <v>3.5454545454545467</v>
      </c>
      <c r="S34" s="374">
        <f t="shared" si="26"/>
        <v>0</v>
      </c>
      <c r="T34" s="374">
        <f t="shared" si="26"/>
        <v>0</v>
      </c>
      <c r="U34" s="375">
        <f t="shared" si="26"/>
        <v>0</v>
      </c>
      <c r="V34" s="376">
        <f t="shared" si="26"/>
        <v>0</v>
      </c>
      <c r="W34" s="1"/>
      <c r="X34" s="1"/>
      <c r="Y34" s="1"/>
      <c r="Z34" s="1"/>
      <c r="AA34" s="1"/>
      <c r="AB34" s="1"/>
      <c r="AC34" s="1"/>
      <c r="AD34" s="1"/>
      <c r="AE34" s="1"/>
      <c r="AF34" s="1"/>
    </row>
    <row r="35" spans="1:32" ht="12.75" customHeight="1" x14ac:dyDescent="0.15">
      <c r="A35" s="477"/>
      <c r="B35" s="215">
        <v>1</v>
      </c>
      <c r="C35" s="372">
        <f>C33</f>
        <v>814</v>
      </c>
      <c r="D35" s="372">
        <f t="shared" ref="D35:V35" si="27">D33</f>
        <v>2.4700000000000002</v>
      </c>
      <c r="E35" s="373">
        <f t="shared" si="27"/>
        <v>220</v>
      </c>
      <c r="F35" s="373">
        <f t="shared" si="27"/>
        <v>1.47</v>
      </c>
      <c r="G35" s="216">
        <f t="shared" si="27"/>
        <v>80</v>
      </c>
      <c r="H35" s="216">
        <f t="shared" si="27"/>
        <v>1</v>
      </c>
      <c r="I35" s="216">
        <f t="shared" si="27"/>
        <v>0</v>
      </c>
      <c r="J35" s="216">
        <f t="shared" si="27"/>
        <v>0</v>
      </c>
      <c r="K35" s="216">
        <f t="shared" si="27"/>
        <v>0</v>
      </c>
      <c r="L35" s="216">
        <f t="shared" si="27"/>
        <v>0</v>
      </c>
      <c r="M35" s="216">
        <f t="shared" si="27"/>
        <v>0.5</v>
      </c>
      <c r="N35" s="221">
        <f t="shared" si="27"/>
        <v>0</v>
      </c>
      <c r="O35" s="221">
        <f t="shared" si="27"/>
        <v>0</v>
      </c>
      <c r="P35" s="221">
        <f t="shared" si="27"/>
        <v>0</v>
      </c>
      <c r="Q35" s="374">
        <f t="shared" si="27"/>
        <v>25</v>
      </c>
      <c r="R35" s="374">
        <f t="shared" si="27"/>
        <v>25</v>
      </c>
      <c r="S35" s="374">
        <f t="shared" si="27"/>
        <v>0</v>
      </c>
      <c r="T35" s="374">
        <f t="shared" si="27"/>
        <v>0</v>
      </c>
      <c r="U35" s="375">
        <f t="shared" si="27"/>
        <v>2.6</v>
      </c>
      <c r="V35" s="376">
        <f t="shared" si="27"/>
        <v>3.3</v>
      </c>
      <c r="W35" s="1"/>
      <c r="X35" s="1"/>
      <c r="Y35" s="1"/>
      <c r="Z35" s="1"/>
      <c r="AA35" s="1"/>
      <c r="AB35" s="1"/>
      <c r="AC35" s="1"/>
      <c r="AD35" s="1"/>
      <c r="AE35" s="1"/>
      <c r="AF35" s="1"/>
    </row>
    <row r="36" spans="1:32" ht="12.75" customHeight="1" x14ac:dyDescent="0.15">
      <c r="A36" s="477"/>
      <c r="B36" s="215">
        <v>2</v>
      </c>
      <c r="C36" s="372">
        <f t="shared" ref="C36:V36" si="28">C35+(C32-C33)/11</f>
        <v>926</v>
      </c>
      <c r="D36" s="372">
        <f t="shared" si="28"/>
        <v>2.81</v>
      </c>
      <c r="E36" s="373">
        <f t="shared" si="28"/>
        <v>240</v>
      </c>
      <c r="F36" s="373">
        <f t="shared" si="28"/>
        <v>1.5999999999999999</v>
      </c>
      <c r="G36" s="216">
        <f t="shared" si="28"/>
        <v>86.727272727272734</v>
      </c>
      <c r="H36" s="216">
        <f t="shared" si="28"/>
        <v>1.0118181818181817</v>
      </c>
      <c r="I36" s="216">
        <f t="shared" si="28"/>
        <v>0</v>
      </c>
      <c r="J36" s="216">
        <f t="shared" si="28"/>
        <v>0</v>
      </c>
      <c r="K36" s="216">
        <f t="shared" si="28"/>
        <v>0</v>
      </c>
      <c r="L36" s="216">
        <f t="shared" si="28"/>
        <v>0</v>
      </c>
      <c r="M36" s="216">
        <f t="shared" si="28"/>
        <v>0.5</v>
      </c>
      <c r="N36" s="221">
        <f t="shared" si="28"/>
        <v>0</v>
      </c>
      <c r="O36" s="221">
        <f t="shared" si="28"/>
        <v>0</v>
      </c>
      <c r="P36" s="221">
        <f t="shared" si="28"/>
        <v>0</v>
      </c>
      <c r="Q36" s="374">
        <f t="shared" si="28"/>
        <v>28.545454545454547</v>
      </c>
      <c r="R36" s="374">
        <f t="shared" si="28"/>
        <v>28.545454545454547</v>
      </c>
      <c r="S36" s="374">
        <f t="shared" si="28"/>
        <v>0</v>
      </c>
      <c r="T36" s="374">
        <f t="shared" si="28"/>
        <v>0</v>
      </c>
      <c r="U36" s="375">
        <f t="shared" si="28"/>
        <v>2.6</v>
      </c>
      <c r="V36" s="376">
        <f t="shared" si="28"/>
        <v>3.3</v>
      </c>
      <c r="W36" s="1"/>
      <c r="X36" s="1"/>
      <c r="Y36" s="1"/>
      <c r="Z36" s="1"/>
      <c r="AA36" s="1"/>
      <c r="AB36" s="1"/>
      <c r="AC36" s="1"/>
      <c r="AD36" s="1"/>
      <c r="AE36" s="1"/>
      <c r="AF36" s="1"/>
    </row>
    <row r="37" spans="1:32" ht="12.75" customHeight="1" x14ac:dyDescent="0.15">
      <c r="A37" s="477"/>
      <c r="B37" s="215">
        <v>3</v>
      </c>
      <c r="C37" s="372">
        <f t="shared" ref="C37:V37" si="29">C36+(C32-C33)/11</f>
        <v>1038</v>
      </c>
      <c r="D37" s="372">
        <f t="shared" si="29"/>
        <v>3.15</v>
      </c>
      <c r="E37" s="373">
        <f t="shared" si="29"/>
        <v>260</v>
      </c>
      <c r="F37" s="373">
        <f t="shared" si="29"/>
        <v>1.7299999999999998</v>
      </c>
      <c r="G37" s="216">
        <f t="shared" si="29"/>
        <v>93.454545454545467</v>
      </c>
      <c r="H37" s="216">
        <f t="shared" si="29"/>
        <v>1.0236363636363635</v>
      </c>
      <c r="I37" s="216">
        <f t="shared" si="29"/>
        <v>0</v>
      </c>
      <c r="J37" s="216">
        <f t="shared" si="29"/>
        <v>0</v>
      </c>
      <c r="K37" s="216">
        <f t="shared" si="29"/>
        <v>0</v>
      </c>
      <c r="L37" s="216">
        <f t="shared" si="29"/>
        <v>0</v>
      </c>
      <c r="M37" s="216">
        <f t="shared" si="29"/>
        <v>0.5</v>
      </c>
      <c r="N37" s="221">
        <f t="shared" si="29"/>
        <v>0</v>
      </c>
      <c r="O37" s="221">
        <f t="shared" si="29"/>
        <v>0</v>
      </c>
      <c r="P37" s="221">
        <f t="shared" si="29"/>
        <v>0</v>
      </c>
      <c r="Q37" s="374">
        <f t="shared" si="29"/>
        <v>32.090909090909093</v>
      </c>
      <c r="R37" s="374">
        <f t="shared" si="29"/>
        <v>32.090909090909093</v>
      </c>
      <c r="S37" s="374">
        <f t="shared" si="29"/>
        <v>0</v>
      </c>
      <c r="T37" s="374">
        <f t="shared" si="29"/>
        <v>0</v>
      </c>
      <c r="U37" s="375">
        <f t="shared" si="29"/>
        <v>2.6</v>
      </c>
      <c r="V37" s="376">
        <f t="shared" si="29"/>
        <v>3.3</v>
      </c>
      <c r="W37" s="1"/>
      <c r="X37" s="1"/>
      <c r="Y37" s="1"/>
      <c r="Z37" s="1"/>
      <c r="AA37" s="1"/>
      <c r="AB37" s="1"/>
      <c r="AC37" s="1"/>
      <c r="AD37" s="1"/>
      <c r="AE37" s="1"/>
      <c r="AF37" s="1"/>
    </row>
    <row r="38" spans="1:32" ht="12.75" customHeight="1" x14ac:dyDescent="0.15">
      <c r="A38" s="477"/>
      <c r="B38" s="215">
        <v>4</v>
      </c>
      <c r="C38" s="372">
        <f t="shared" ref="C38:V38" si="30">C37+(C32-C33)/11</f>
        <v>1150</v>
      </c>
      <c r="D38" s="372">
        <f t="shared" si="30"/>
        <v>3.4899999999999998</v>
      </c>
      <c r="E38" s="373">
        <f t="shared" si="30"/>
        <v>280</v>
      </c>
      <c r="F38" s="373">
        <f t="shared" si="30"/>
        <v>1.8599999999999997</v>
      </c>
      <c r="G38" s="216">
        <f t="shared" si="30"/>
        <v>100.1818181818182</v>
      </c>
      <c r="H38" s="216">
        <f t="shared" si="30"/>
        <v>1.0354545454545452</v>
      </c>
      <c r="I38" s="216">
        <f t="shared" si="30"/>
        <v>0</v>
      </c>
      <c r="J38" s="216">
        <f t="shared" si="30"/>
        <v>0</v>
      </c>
      <c r="K38" s="216">
        <f t="shared" si="30"/>
        <v>0</v>
      </c>
      <c r="L38" s="216">
        <f t="shared" si="30"/>
        <v>0</v>
      </c>
      <c r="M38" s="216">
        <f t="shared" si="30"/>
        <v>0.5</v>
      </c>
      <c r="N38" s="221">
        <f t="shared" si="30"/>
        <v>0</v>
      </c>
      <c r="O38" s="221">
        <f t="shared" si="30"/>
        <v>0</v>
      </c>
      <c r="P38" s="221">
        <f t="shared" si="30"/>
        <v>0</v>
      </c>
      <c r="Q38" s="374">
        <f t="shared" si="30"/>
        <v>35.63636363636364</v>
      </c>
      <c r="R38" s="374">
        <f t="shared" si="30"/>
        <v>35.63636363636364</v>
      </c>
      <c r="S38" s="374">
        <f t="shared" si="30"/>
        <v>0</v>
      </c>
      <c r="T38" s="374">
        <f t="shared" si="30"/>
        <v>0</v>
      </c>
      <c r="U38" s="375">
        <f t="shared" si="30"/>
        <v>2.6</v>
      </c>
      <c r="V38" s="376">
        <f t="shared" si="30"/>
        <v>3.3</v>
      </c>
      <c r="W38" s="1"/>
      <c r="X38" s="1"/>
      <c r="Y38" s="1"/>
      <c r="Z38" s="1"/>
      <c r="AA38" s="1"/>
      <c r="AB38" s="1"/>
      <c r="AC38" s="1"/>
      <c r="AD38" s="1"/>
      <c r="AE38" s="1"/>
      <c r="AF38" s="1"/>
    </row>
    <row r="39" spans="1:32" ht="12.75" customHeight="1" x14ac:dyDescent="0.15">
      <c r="A39" s="477"/>
      <c r="B39" s="215">
        <v>5</v>
      </c>
      <c r="C39" s="372">
        <f t="shared" ref="C39:V39" si="31">C38+(C32-C33)/11</f>
        <v>1262</v>
      </c>
      <c r="D39" s="372">
        <f t="shared" si="31"/>
        <v>3.8299999999999996</v>
      </c>
      <c r="E39" s="373">
        <f t="shared" si="31"/>
        <v>300</v>
      </c>
      <c r="F39" s="373">
        <f t="shared" si="31"/>
        <v>1.9899999999999995</v>
      </c>
      <c r="G39" s="216">
        <f t="shared" si="31"/>
        <v>106.90909090909093</v>
      </c>
      <c r="H39" s="216">
        <f t="shared" si="31"/>
        <v>1.0472727272727269</v>
      </c>
      <c r="I39" s="216">
        <f t="shared" si="31"/>
        <v>0</v>
      </c>
      <c r="J39" s="216">
        <f t="shared" si="31"/>
        <v>0</v>
      </c>
      <c r="K39" s="216">
        <f t="shared" si="31"/>
        <v>0</v>
      </c>
      <c r="L39" s="216">
        <f t="shared" si="31"/>
        <v>0</v>
      </c>
      <c r="M39" s="216">
        <f t="shared" si="31"/>
        <v>0.5</v>
      </c>
      <c r="N39" s="221">
        <f t="shared" si="31"/>
        <v>0</v>
      </c>
      <c r="O39" s="221">
        <f t="shared" si="31"/>
        <v>0</v>
      </c>
      <c r="P39" s="221">
        <f t="shared" si="31"/>
        <v>0</v>
      </c>
      <c r="Q39" s="374">
        <f t="shared" si="31"/>
        <v>39.181818181818187</v>
      </c>
      <c r="R39" s="374">
        <f t="shared" si="31"/>
        <v>39.181818181818187</v>
      </c>
      <c r="S39" s="374">
        <f t="shared" si="31"/>
        <v>0</v>
      </c>
      <c r="T39" s="374">
        <f t="shared" si="31"/>
        <v>0</v>
      </c>
      <c r="U39" s="375">
        <f t="shared" si="31"/>
        <v>2.6</v>
      </c>
      <c r="V39" s="376">
        <f t="shared" si="31"/>
        <v>3.3</v>
      </c>
      <c r="W39" s="1"/>
      <c r="X39" s="1"/>
      <c r="Y39" s="1"/>
      <c r="Z39" s="1"/>
      <c r="AA39" s="1"/>
      <c r="AB39" s="1"/>
      <c r="AC39" s="1"/>
      <c r="AD39" s="1"/>
      <c r="AE39" s="1"/>
      <c r="AF39" s="1"/>
    </row>
    <row r="40" spans="1:32" ht="12.75" customHeight="1" x14ac:dyDescent="0.15">
      <c r="A40" s="477"/>
      <c r="B40" s="215">
        <v>6</v>
      </c>
      <c r="C40" s="372">
        <f t="shared" ref="C40:V40" si="32">C39+(C32-C33)/11</f>
        <v>1374</v>
      </c>
      <c r="D40" s="372">
        <f t="shared" si="32"/>
        <v>4.17</v>
      </c>
      <c r="E40" s="373">
        <f t="shared" si="32"/>
        <v>320</v>
      </c>
      <c r="F40" s="373">
        <f t="shared" si="32"/>
        <v>2.1199999999999997</v>
      </c>
      <c r="G40" s="216">
        <f t="shared" si="32"/>
        <v>113.63636363636367</v>
      </c>
      <c r="H40" s="216">
        <f t="shared" si="32"/>
        <v>1.0590909090909086</v>
      </c>
      <c r="I40" s="216">
        <f t="shared" si="32"/>
        <v>0</v>
      </c>
      <c r="J40" s="216">
        <f t="shared" si="32"/>
        <v>0</v>
      </c>
      <c r="K40" s="216">
        <f t="shared" si="32"/>
        <v>0</v>
      </c>
      <c r="L40" s="216">
        <f t="shared" si="32"/>
        <v>0</v>
      </c>
      <c r="M40" s="216">
        <f t="shared" si="32"/>
        <v>0.5</v>
      </c>
      <c r="N40" s="221">
        <f t="shared" si="32"/>
        <v>0</v>
      </c>
      <c r="O40" s="221">
        <f t="shared" si="32"/>
        <v>0</v>
      </c>
      <c r="P40" s="221">
        <f t="shared" si="32"/>
        <v>0</v>
      </c>
      <c r="Q40" s="374">
        <f t="shared" si="32"/>
        <v>42.727272727272734</v>
      </c>
      <c r="R40" s="374">
        <f t="shared" si="32"/>
        <v>42.727272727272734</v>
      </c>
      <c r="S40" s="374">
        <f t="shared" si="32"/>
        <v>0</v>
      </c>
      <c r="T40" s="374">
        <f t="shared" si="32"/>
        <v>0</v>
      </c>
      <c r="U40" s="375">
        <f t="shared" si="32"/>
        <v>2.6</v>
      </c>
      <c r="V40" s="376">
        <f t="shared" si="32"/>
        <v>3.3</v>
      </c>
      <c r="W40" s="1"/>
      <c r="X40" s="1"/>
      <c r="Y40" s="1"/>
      <c r="Z40" s="1"/>
      <c r="AA40" s="1"/>
      <c r="AB40" s="1"/>
      <c r="AC40" s="1"/>
      <c r="AD40" s="1"/>
      <c r="AE40" s="1"/>
      <c r="AF40" s="1"/>
    </row>
    <row r="41" spans="1:32" ht="12.75" customHeight="1" x14ac:dyDescent="0.15">
      <c r="A41" s="477"/>
      <c r="B41" s="215">
        <v>7</v>
      </c>
      <c r="C41" s="372">
        <f t="shared" ref="C41:V41" si="33">C40+(C32-C33)/11</f>
        <v>1486</v>
      </c>
      <c r="D41" s="372">
        <f t="shared" si="33"/>
        <v>4.51</v>
      </c>
      <c r="E41" s="373">
        <f t="shared" si="33"/>
        <v>340</v>
      </c>
      <c r="F41" s="373">
        <f t="shared" si="33"/>
        <v>2.2499999999999996</v>
      </c>
      <c r="G41" s="216">
        <f t="shared" si="33"/>
        <v>120.3636363636364</v>
      </c>
      <c r="H41" s="216">
        <f t="shared" si="33"/>
        <v>1.0709090909090904</v>
      </c>
      <c r="I41" s="216">
        <f t="shared" si="33"/>
        <v>0</v>
      </c>
      <c r="J41" s="216">
        <f t="shared" si="33"/>
        <v>0</v>
      </c>
      <c r="K41" s="216">
        <f t="shared" si="33"/>
        <v>0</v>
      </c>
      <c r="L41" s="216">
        <f t="shared" si="33"/>
        <v>0</v>
      </c>
      <c r="M41" s="216">
        <f t="shared" si="33"/>
        <v>0.5</v>
      </c>
      <c r="N41" s="221">
        <f t="shared" si="33"/>
        <v>0</v>
      </c>
      <c r="O41" s="221">
        <f t="shared" si="33"/>
        <v>0</v>
      </c>
      <c r="P41" s="221">
        <f t="shared" si="33"/>
        <v>0</v>
      </c>
      <c r="Q41" s="374">
        <f t="shared" si="33"/>
        <v>46.27272727272728</v>
      </c>
      <c r="R41" s="374">
        <f t="shared" si="33"/>
        <v>46.27272727272728</v>
      </c>
      <c r="S41" s="374">
        <f t="shared" si="33"/>
        <v>0</v>
      </c>
      <c r="T41" s="374">
        <f t="shared" si="33"/>
        <v>0</v>
      </c>
      <c r="U41" s="375">
        <f t="shared" si="33"/>
        <v>2.6</v>
      </c>
      <c r="V41" s="376">
        <f t="shared" si="33"/>
        <v>3.3</v>
      </c>
      <c r="W41" s="1"/>
      <c r="X41" s="1"/>
      <c r="Y41" s="1"/>
      <c r="Z41" s="1"/>
      <c r="AA41" s="1"/>
      <c r="AB41" s="1"/>
      <c r="AC41" s="1"/>
      <c r="AD41" s="1"/>
      <c r="AE41" s="1"/>
      <c r="AF41" s="1"/>
    </row>
    <row r="42" spans="1:32" ht="12.75" customHeight="1" x14ac:dyDescent="0.15">
      <c r="A42" s="477"/>
      <c r="B42" s="215">
        <v>8</v>
      </c>
      <c r="C42" s="372">
        <f t="shared" ref="C42:V42" si="34">C41+(C32-C33)/11</f>
        <v>1598</v>
      </c>
      <c r="D42" s="372">
        <f t="shared" si="34"/>
        <v>4.8499999999999996</v>
      </c>
      <c r="E42" s="373">
        <f t="shared" si="34"/>
        <v>360</v>
      </c>
      <c r="F42" s="373">
        <f t="shared" si="34"/>
        <v>2.3799999999999994</v>
      </c>
      <c r="G42" s="216">
        <f t="shared" si="34"/>
        <v>127.09090909090914</v>
      </c>
      <c r="H42" s="216">
        <f t="shared" si="34"/>
        <v>1.0827272727272721</v>
      </c>
      <c r="I42" s="216">
        <f t="shared" si="34"/>
        <v>0</v>
      </c>
      <c r="J42" s="216">
        <f t="shared" si="34"/>
        <v>0</v>
      </c>
      <c r="K42" s="216">
        <f t="shared" si="34"/>
        <v>0</v>
      </c>
      <c r="L42" s="216">
        <f t="shared" si="34"/>
        <v>0</v>
      </c>
      <c r="M42" s="216">
        <f t="shared" si="34"/>
        <v>0.5</v>
      </c>
      <c r="N42" s="221">
        <f t="shared" si="34"/>
        <v>0</v>
      </c>
      <c r="O42" s="221">
        <f t="shared" si="34"/>
        <v>0</v>
      </c>
      <c r="P42" s="221">
        <f t="shared" si="34"/>
        <v>0</v>
      </c>
      <c r="Q42" s="374">
        <f t="shared" si="34"/>
        <v>49.818181818181827</v>
      </c>
      <c r="R42" s="374">
        <f t="shared" si="34"/>
        <v>49.818181818181827</v>
      </c>
      <c r="S42" s="374">
        <f t="shared" si="34"/>
        <v>0</v>
      </c>
      <c r="T42" s="374">
        <f t="shared" si="34"/>
        <v>0</v>
      </c>
      <c r="U42" s="375">
        <f t="shared" si="34"/>
        <v>2.6</v>
      </c>
      <c r="V42" s="376">
        <f t="shared" si="34"/>
        <v>3.3</v>
      </c>
      <c r="W42" s="1"/>
      <c r="X42" s="1"/>
      <c r="Y42" s="1"/>
      <c r="Z42" s="1"/>
      <c r="AA42" s="1"/>
      <c r="AB42" s="1"/>
      <c r="AC42" s="1"/>
      <c r="AD42" s="1"/>
      <c r="AE42" s="1"/>
      <c r="AF42" s="1"/>
    </row>
    <row r="43" spans="1:32" ht="12.75" customHeight="1" x14ac:dyDescent="0.15">
      <c r="A43" s="477"/>
      <c r="B43" s="215">
        <v>9</v>
      </c>
      <c r="C43" s="372">
        <f t="shared" ref="C43:V43" si="35">C42+(C32-C33)/11</f>
        <v>1710</v>
      </c>
      <c r="D43" s="372">
        <f t="shared" si="35"/>
        <v>5.1899999999999995</v>
      </c>
      <c r="E43" s="373">
        <f t="shared" si="35"/>
        <v>380</v>
      </c>
      <c r="F43" s="373">
        <f t="shared" si="35"/>
        <v>2.5099999999999993</v>
      </c>
      <c r="G43" s="216">
        <f t="shared" si="35"/>
        <v>133.81818181818187</v>
      </c>
      <c r="H43" s="216">
        <f t="shared" si="35"/>
        <v>1.0945454545454538</v>
      </c>
      <c r="I43" s="216">
        <f t="shared" si="35"/>
        <v>0</v>
      </c>
      <c r="J43" s="216">
        <f t="shared" si="35"/>
        <v>0</v>
      </c>
      <c r="K43" s="216">
        <f t="shared" si="35"/>
        <v>0</v>
      </c>
      <c r="L43" s="216">
        <f t="shared" si="35"/>
        <v>0</v>
      </c>
      <c r="M43" s="216">
        <f t="shared" si="35"/>
        <v>0.5</v>
      </c>
      <c r="N43" s="221">
        <f t="shared" si="35"/>
        <v>0</v>
      </c>
      <c r="O43" s="221">
        <f t="shared" si="35"/>
        <v>0</v>
      </c>
      <c r="P43" s="221">
        <f t="shared" si="35"/>
        <v>0</v>
      </c>
      <c r="Q43" s="374">
        <f t="shared" si="35"/>
        <v>53.363636363636374</v>
      </c>
      <c r="R43" s="374">
        <f t="shared" si="35"/>
        <v>53.363636363636374</v>
      </c>
      <c r="S43" s="374">
        <f t="shared" si="35"/>
        <v>0</v>
      </c>
      <c r="T43" s="374">
        <f t="shared" si="35"/>
        <v>0</v>
      </c>
      <c r="U43" s="375">
        <f t="shared" si="35"/>
        <v>2.6</v>
      </c>
      <c r="V43" s="376">
        <f t="shared" si="35"/>
        <v>3.3</v>
      </c>
      <c r="W43" s="1"/>
      <c r="X43" s="1"/>
      <c r="Y43" s="1"/>
      <c r="Z43" s="1"/>
      <c r="AA43" s="1"/>
      <c r="AB43" s="1"/>
      <c r="AC43" s="1"/>
      <c r="AD43" s="1"/>
      <c r="AE43" s="1"/>
      <c r="AF43" s="1"/>
    </row>
    <row r="44" spans="1:32" ht="12.75" customHeight="1" x14ac:dyDescent="0.15">
      <c r="A44" s="477"/>
      <c r="B44" s="215">
        <v>10</v>
      </c>
      <c r="C44" s="372">
        <f t="shared" ref="C44:V44" si="36">C43+(C32-C33)/11</f>
        <v>1822</v>
      </c>
      <c r="D44" s="372">
        <f t="shared" si="36"/>
        <v>5.5299999999999994</v>
      </c>
      <c r="E44" s="373">
        <f t="shared" si="36"/>
        <v>400</v>
      </c>
      <c r="F44" s="373">
        <f t="shared" si="36"/>
        <v>2.6399999999999992</v>
      </c>
      <c r="G44" s="216">
        <f t="shared" si="36"/>
        <v>140.54545454545459</v>
      </c>
      <c r="H44" s="216">
        <f t="shared" si="36"/>
        <v>1.1063636363636355</v>
      </c>
      <c r="I44" s="216">
        <f t="shared" si="36"/>
        <v>0</v>
      </c>
      <c r="J44" s="216">
        <f t="shared" si="36"/>
        <v>0</v>
      </c>
      <c r="K44" s="216">
        <f t="shared" si="36"/>
        <v>0</v>
      </c>
      <c r="L44" s="216">
        <f t="shared" si="36"/>
        <v>0</v>
      </c>
      <c r="M44" s="216">
        <f t="shared" si="36"/>
        <v>0.5</v>
      </c>
      <c r="N44" s="221">
        <f t="shared" si="36"/>
        <v>0</v>
      </c>
      <c r="O44" s="221">
        <f t="shared" si="36"/>
        <v>0</v>
      </c>
      <c r="P44" s="221">
        <f t="shared" si="36"/>
        <v>0</v>
      </c>
      <c r="Q44" s="374">
        <f t="shared" si="36"/>
        <v>56.909090909090921</v>
      </c>
      <c r="R44" s="374">
        <f t="shared" si="36"/>
        <v>56.909090909090921</v>
      </c>
      <c r="S44" s="374">
        <f t="shared" si="36"/>
        <v>0</v>
      </c>
      <c r="T44" s="374">
        <f t="shared" si="36"/>
        <v>0</v>
      </c>
      <c r="U44" s="375">
        <f t="shared" si="36"/>
        <v>2.6</v>
      </c>
      <c r="V44" s="376">
        <f t="shared" si="36"/>
        <v>3.3</v>
      </c>
      <c r="W44" s="1"/>
      <c r="X44" s="1"/>
      <c r="Y44" s="1"/>
      <c r="Z44" s="1"/>
      <c r="AA44" s="1"/>
      <c r="AB44" s="1"/>
      <c r="AC44" s="1"/>
      <c r="AD44" s="1"/>
      <c r="AE44" s="1"/>
      <c r="AF44" s="1"/>
    </row>
    <row r="45" spans="1:32" ht="12.75" customHeight="1" x14ac:dyDescent="0.15">
      <c r="A45" s="477"/>
      <c r="B45" s="215">
        <v>11</v>
      </c>
      <c r="C45" s="372">
        <f t="shared" ref="C45:V45" si="37">C44+(C32-C33)/11</f>
        <v>1934</v>
      </c>
      <c r="D45" s="372">
        <f t="shared" si="37"/>
        <v>5.8699999999999992</v>
      </c>
      <c r="E45" s="373">
        <f t="shared" si="37"/>
        <v>420</v>
      </c>
      <c r="F45" s="373">
        <f t="shared" si="37"/>
        <v>2.7699999999999991</v>
      </c>
      <c r="G45" s="216">
        <f t="shared" si="37"/>
        <v>147.27272727272731</v>
      </c>
      <c r="H45" s="216">
        <f t="shared" si="37"/>
        <v>1.1181818181818173</v>
      </c>
      <c r="I45" s="216">
        <f t="shared" si="37"/>
        <v>0</v>
      </c>
      <c r="J45" s="216">
        <f t="shared" si="37"/>
        <v>0</v>
      </c>
      <c r="K45" s="216">
        <f t="shared" si="37"/>
        <v>0</v>
      </c>
      <c r="L45" s="216">
        <f t="shared" si="37"/>
        <v>0</v>
      </c>
      <c r="M45" s="216">
        <f t="shared" si="37"/>
        <v>0.5</v>
      </c>
      <c r="N45" s="221">
        <f t="shared" si="37"/>
        <v>0</v>
      </c>
      <c r="O45" s="221">
        <f t="shared" si="37"/>
        <v>0</v>
      </c>
      <c r="P45" s="221">
        <f t="shared" si="37"/>
        <v>0</v>
      </c>
      <c r="Q45" s="374">
        <f t="shared" si="37"/>
        <v>60.454545454545467</v>
      </c>
      <c r="R45" s="374">
        <f t="shared" si="37"/>
        <v>60.454545454545467</v>
      </c>
      <c r="S45" s="374">
        <f t="shared" si="37"/>
        <v>0</v>
      </c>
      <c r="T45" s="374">
        <f t="shared" si="37"/>
        <v>0</v>
      </c>
      <c r="U45" s="375">
        <f t="shared" si="37"/>
        <v>2.6</v>
      </c>
      <c r="V45" s="376">
        <f t="shared" si="37"/>
        <v>3.3</v>
      </c>
      <c r="W45" s="1"/>
      <c r="X45" s="1"/>
      <c r="Y45" s="1"/>
      <c r="Z45" s="1"/>
      <c r="AA45" s="1"/>
      <c r="AB45" s="1"/>
      <c r="AC45" s="1"/>
      <c r="AD45" s="1"/>
      <c r="AE45" s="1"/>
      <c r="AF45" s="1"/>
    </row>
    <row r="46" spans="1:32" ht="13.5" customHeight="1" thickBot="1" x14ac:dyDescent="0.2">
      <c r="A46" s="477"/>
      <c r="B46" s="217">
        <v>12</v>
      </c>
      <c r="C46" s="372">
        <f t="shared" ref="C46:V46" si="38">C45+(C32-C33)/11</f>
        <v>2046</v>
      </c>
      <c r="D46" s="377">
        <f t="shared" si="38"/>
        <v>6.2099999999999991</v>
      </c>
      <c r="E46" s="378">
        <f t="shared" si="38"/>
        <v>440</v>
      </c>
      <c r="F46" s="378">
        <f t="shared" si="38"/>
        <v>2.899999999999999</v>
      </c>
      <c r="G46" s="216">
        <f t="shared" si="38"/>
        <v>154.00000000000003</v>
      </c>
      <c r="H46" s="216">
        <f t="shared" si="38"/>
        <v>1.129999999999999</v>
      </c>
      <c r="I46" s="379">
        <f t="shared" si="38"/>
        <v>0</v>
      </c>
      <c r="J46" s="379">
        <f t="shared" si="38"/>
        <v>0</v>
      </c>
      <c r="K46" s="379">
        <f t="shared" si="38"/>
        <v>0</v>
      </c>
      <c r="L46" s="379">
        <f t="shared" si="38"/>
        <v>0</v>
      </c>
      <c r="M46" s="379">
        <f t="shared" si="38"/>
        <v>0.5</v>
      </c>
      <c r="N46" s="380">
        <f t="shared" si="38"/>
        <v>0</v>
      </c>
      <c r="O46" s="380">
        <f t="shared" si="38"/>
        <v>0</v>
      </c>
      <c r="P46" s="380">
        <f t="shared" si="38"/>
        <v>0</v>
      </c>
      <c r="Q46" s="374">
        <f t="shared" si="38"/>
        <v>64.000000000000014</v>
      </c>
      <c r="R46" s="381">
        <f t="shared" si="38"/>
        <v>64.000000000000014</v>
      </c>
      <c r="S46" s="382">
        <f t="shared" si="38"/>
        <v>0</v>
      </c>
      <c r="T46" s="382">
        <f t="shared" si="38"/>
        <v>0</v>
      </c>
      <c r="U46" s="383">
        <f t="shared" si="38"/>
        <v>2.6</v>
      </c>
      <c r="V46" s="384">
        <f t="shared" si="38"/>
        <v>3.3</v>
      </c>
      <c r="W46" s="1"/>
      <c r="X46" s="1"/>
      <c r="Y46" s="1"/>
      <c r="Z46" s="1"/>
      <c r="AA46" s="1"/>
      <c r="AB46" s="1"/>
      <c r="AC46" s="1"/>
      <c r="AD46" s="1"/>
      <c r="AE46" s="1"/>
      <c r="AF46" s="1"/>
    </row>
    <row r="47" spans="1:32" ht="42.75" customHeight="1" x14ac:dyDescent="0.15">
      <c r="A47" s="475" t="s">
        <v>323</v>
      </c>
      <c r="B47" s="214" t="s">
        <v>767</v>
      </c>
      <c r="C47" s="385">
        <v>1705</v>
      </c>
      <c r="D47" s="385">
        <v>9.44</v>
      </c>
      <c r="E47" s="386">
        <v>555</v>
      </c>
      <c r="F47" s="386">
        <v>7.0200000000000022</v>
      </c>
      <c r="G47" s="361">
        <v>148.99999999999997</v>
      </c>
      <c r="H47" s="361">
        <v>1</v>
      </c>
      <c r="I47" s="361">
        <v>0</v>
      </c>
      <c r="J47" s="361">
        <v>0</v>
      </c>
      <c r="K47" s="361">
        <v>0</v>
      </c>
      <c r="L47" s="361">
        <v>0</v>
      </c>
      <c r="M47" s="361">
        <v>0.5</v>
      </c>
      <c r="N47" s="387">
        <v>0</v>
      </c>
      <c r="O47" s="387">
        <v>0</v>
      </c>
      <c r="P47" s="387">
        <v>0</v>
      </c>
      <c r="Q47" s="388">
        <v>55</v>
      </c>
      <c r="R47" s="388">
        <v>133.00000000000003</v>
      </c>
      <c r="S47" s="389">
        <v>0</v>
      </c>
      <c r="T47" s="389">
        <v>0</v>
      </c>
      <c r="U47" s="390">
        <v>2.4</v>
      </c>
      <c r="V47" s="391">
        <v>3.4</v>
      </c>
      <c r="W47" s="1"/>
      <c r="X47" s="28" t="s">
        <v>589</v>
      </c>
      <c r="Y47" s="1"/>
      <c r="Z47" s="1"/>
      <c r="AA47" s="1"/>
      <c r="AB47" s="1"/>
      <c r="AC47" s="1"/>
      <c r="AD47" s="1"/>
      <c r="AE47" s="1"/>
      <c r="AF47" s="1"/>
    </row>
    <row r="48" spans="1:32" ht="13" x14ac:dyDescent="0.15">
      <c r="A48" s="476"/>
      <c r="B48" s="214" t="s">
        <v>768</v>
      </c>
      <c r="C48" s="372">
        <v>770</v>
      </c>
      <c r="D48" s="372">
        <v>4.2699999999999996</v>
      </c>
      <c r="E48" s="373">
        <v>390</v>
      </c>
      <c r="F48" s="373">
        <v>3.5</v>
      </c>
      <c r="G48" s="216">
        <v>66</v>
      </c>
      <c r="H48" s="216">
        <v>1</v>
      </c>
      <c r="I48" s="216">
        <v>0</v>
      </c>
      <c r="J48" s="216">
        <v>0</v>
      </c>
      <c r="K48" s="216">
        <v>0</v>
      </c>
      <c r="L48" s="216">
        <v>0</v>
      </c>
      <c r="M48" s="216">
        <v>0.5</v>
      </c>
      <c r="N48" s="221">
        <v>0</v>
      </c>
      <c r="O48" s="221">
        <v>0</v>
      </c>
      <c r="P48" s="221">
        <v>0</v>
      </c>
      <c r="Q48" s="374">
        <v>0</v>
      </c>
      <c r="R48" s="374">
        <v>22</v>
      </c>
      <c r="S48" s="374">
        <v>0</v>
      </c>
      <c r="T48" s="374">
        <v>0</v>
      </c>
      <c r="U48" s="375">
        <v>2.4</v>
      </c>
      <c r="V48" s="376">
        <v>3.4</v>
      </c>
      <c r="W48" s="1"/>
      <c r="X48" s="1"/>
      <c r="Y48" s="1"/>
      <c r="Z48" s="1"/>
      <c r="AA48" s="1"/>
      <c r="AB48" s="1"/>
      <c r="AC48" s="1"/>
      <c r="AD48" s="1"/>
      <c r="AE48" s="1"/>
      <c r="AF48" s="1"/>
    </row>
    <row r="49" spans="1:32" ht="21.75" customHeight="1" x14ac:dyDescent="0.15">
      <c r="A49" s="477"/>
      <c r="B49" s="215" t="s">
        <v>324</v>
      </c>
      <c r="C49" s="372">
        <f t="shared" ref="C49:V49" si="39">(C47-C48)/11</f>
        <v>85</v>
      </c>
      <c r="D49" s="372">
        <f t="shared" si="39"/>
        <v>0.47</v>
      </c>
      <c r="E49" s="373">
        <f t="shared" si="39"/>
        <v>15</v>
      </c>
      <c r="F49" s="373">
        <f t="shared" si="39"/>
        <v>0.32000000000000023</v>
      </c>
      <c r="G49" s="216">
        <f t="shared" si="39"/>
        <v>7.5454545454545432</v>
      </c>
      <c r="H49" s="216">
        <f t="shared" si="39"/>
        <v>0</v>
      </c>
      <c r="I49" s="216">
        <f t="shared" si="39"/>
        <v>0</v>
      </c>
      <c r="J49" s="216">
        <f t="shared" si="39"/>
        <v>0</v>
      </c>
      <c r="K49" s="216">
        <f t="shared" si="39"/>
        <v>0</v>
      </c>
      <c r="L49" s="216">
        <f t="shared" si="39"/>
        <v>0</v>
      </c>
      <c r="M49" s="216">
        <f t="shared" si="39"/>
        <v>0</v>
      </c>
      <c r="N49" s="221">
        <f t="shared" si="39"/>
        <v>0</v>
      </c>
      <c r="O49" s="221">
        <f t="shared" si="39"/>
        <v>0</v>
      </c>
      <c r="P49" s="221">
        <f t="shared" si="39"/>
        <v>0</v>
      </c>
      <c r="Q49" s="374">
        <f t="shared" si="39"/>
        <v>5</v>
      </c>
      <c r="R49" s="374">
        <f t="shared" si="39"/>
        <v>10.090909090909093</v>
      </c>
      <c r="S49" s="374">
        <f t="shared" si="39"/>
        <v>0</v>
      </c>
      <c r="T49" s="374">
        <f t="shared" si="39"/>
        <v>0</v>
      </c>
      <c r="U49" s="375">
        <f t="shared" si="39"/>
        <v>0</v>
      </c>
      <c r="V49" s="376">
        <f t="shared" si="39"/>
        <v>0</v>
      </c>
      <c r="W49" s="1"/>
      <c r="Y49" s="1"/>
      <c r="Z49" s="1"/>
      <c r="AA49" s="1"/>
      <c r="AB49" s="1"/>
      <c r="AC49" s="1"/>
      <c r="AD49" s="1"/>
      <c r="AE49" s="1"/>
      <c r="AF49" s="1"/>
    </row>
    <row r="50" spans="1:32" ht="12.75" customHeight="1" x14ac:dyDescent="0.15">
      <c r="A50" s="477"/>
      <c r="B50" s="215">
        <v>1</v>
      </c>
      <c r="C50" s="372">
        <f>C48</f>
        <v>770</v>
      </c>
      <c r="D50" s="372">
        <f t="shared" ref="D50:V50" si="40">D48</f>
        <v>4.2699999999999996</v>
      </c>
      <c r="E50" s="373">
        <f t="shared" si="40"/>
        <v>390</v>
      </c>
      <c r="F50" s="373">
        <f t="shared" si="40"/>
        <v>3.5</v>
      </c>
      <c r="G50" s="216">
        <f t="shared" si="40"/>
        <v>66</v>
      </c>
      <c r="H50" s="216">
        <f t="shared" si="40"/>
        <v>1</v>
      </c>
      <c r="I50" s="216">
        <f t="shared" si="40"/>
        <v>0</v>
      </c>
      <c r="J50" s="216">
        <f t="shared" si="40"/>
        <v>0</v>
      </c>
      <c r="K50" s="216">
        <f t="shared" si="40"/>
        <v>0</v>
      </c>
      <c r="L50" s="216">
        <f t="shared" si="40"/>
        <v>0</v>
      </c>
      <c r="M50" s="216">
        <f t="shared" si="40"/>
        <v>0.5</v>
      </c>
      <c r="N50" s="221">
        <f t="shared" si="40"/>
        <v>0</v>
      </c>
      <c r="O50" s="221">
        <f t="shared" si="40"/>
        <v>0</v>
      </c>
      <c r="P50" s="221">
        <f t="shared" si="40"/>
        <v>0</v>
      </c>
      <c r="Q50" s="374">
        <f t="shared" si="40"/>
        <v>0</v>
      </c>
      <c r="R50" s="374">
        <f t="shared" si="40"/>
        <v>22</v>
      </c>
      <c r="S50" s="374">
        <f t="shared" si="40"/>
        <v>0</v>
      </c>
      <c r="T50" s="374">
        <f t="shared" si="40"/>
        <v>0</v>
      </c>
      <c r="U50" s="375">
        <f t="shared" si="40"/>
        <v>2.4</v>
      </c>
      <c r="V50" s="376">
        <f t="shared" si="40"/>
        <v>3.4</v>
      </c>
      <c r="W50" s="131">
        <v>1</v>
      </c>
      <c r="X50" s="1">
        <f>Q50+W50*55</f>
        <v>55</v>
      </c>
      <c r="Y50" s="1">
        <f t="shared" ref="Y50:Y61" si="41">Q50+X50</f>
        <v>55</v>
      </c>
      <c r="Z50" s="1"/>
      <c r="AA50" s="1"/>
      <c r="AB50" s="1"/>
      <c r="AC50" s="1"/>
      <c r="AD50" s="1"/>
      <c r="AE50" s="1"/>
      <c r="AF50" s="1"/>
    </row>
    <row r="51" spans="1:32" ht="12.75" customHeight="1" x14ac:dyDescent="0.15">
      <c r="A51" s="477"/>
      <c r="B51" s="215">
        <v>2</v>
      </c>
      <c r="C51" s="372">
        <f t="shared" ref="C51:V51" si="42">C50+(C47-C48)/11</f>
        <v>855</v>
      </c>
      <c r="D51" s="372">
        <f t="shared" si="42"/>
        <v>4.7399999999999993</v>
      </c>
      <c r="E51" s="373">
        <f t="shared" si="42"/>
        <v>405</v>
      </c>
      <c r="F51" s="373">
        <f t="shared" si="42"/>
        <v>3.8200000000000003</v>
      </c>
      <c r="G51" s="216">
        <f t="shared" si="42"/>
        <v>73.545454545454547</v>
      </c>
      <c r="H51" s="216">
        <f t="shared" si="42"/>
        <v>1</v>
      </c>
      <c r="I51" s="216">
        <f t="shared" si="42"/>
        <v>0</v>
      </c>
      <c r="J51" s="216">
        <f t="shared" si="42"/>
        <v>0</v>
      </c>
      <c r="K51" s="216">
        <f t="shared" si="42"/>
        <v>0</v>
      </c>
      <c r="L51" s="216">
        <f t="shared" si="42"/>
        <v>0</v>
      </c>
      <c r="M51" s="216">
        <f t="shared" si="42"/>
        <v>0.5</v>
      </c>
      <c r="N51" s="221">
        <f t="shared" si="42"/>
        <v>0</v>
      </c>
      <c r="O51" s="221">
        <f t="shared" si="42"/>
        <v>0</v>
      </c>
      <c r="P51" s="221">
        <f t="shared" si="42"/>
        <v>0</v>
      </c>
      <c r="Q51" s="374">
        <f t="shared" si="42"/>
        <v>5</v>
      </c>
      <c r="R51" s="374">
        <f t="shared" si="42"/>
        <v>32.090909090909093</v>
      </c>
      <c r="S51" s="374">
        <f t="shared" si="42"/>
        <v>0</v>
      </c>
      <c r="T51" s="374">
        <f t="shared" si="42"/>
        <v>0</v>
      </c>
      <c r="U51" s="375">
        <f t="shared" si="42"/>
        <v>2.4</v>
      </c>
      <c r="V51" s="376">
        <f t="shared" si="42"/>
        <v>3.4</v>
      </c>
      <c r="W51" s="132">
        <v>2</v>
      </c>
      <c r="X51" s="1">
        <f>X50+(150-55)/11</f>
        <v>63.63636363636364</v>
      </c>
      <c r="Y51" s="1">
        <f t="shared" si="41"/>
        <v>68.63636363636364</v>
      </c>
      <c r="Z51" s="1"/>
      <c r="AA51" s="1"/>
      <c r="AB51" s="1"/>
      <c r="AC51" s="1"/>
      <c r="AD51" s="1"/>
      <c r="AE51" s="1"/>
    </row>
    <row r="52" spans="1:32" ht="12.75" customHeight="1" x14ac:dyDescent="0.15">
      <c r="A52" s="477"/>
      <c r="B52" s="215">
        <v>3</v>
      </c>
      <c r="C52" s="372">
        <f t="shared" ref="C52:V52" si="43">C51+(C47-C48)/11</f>
        <v>940</v>
      </c>
      <c r="D52" s="372">
        <f t="shared" si="43"/>
        <v>5.2099999999999991</v>
      </c>
      <c r="E52" s="373">
        <f t="shared" si="43"/>
        <v>420</v>
      </c>
      <c r="F52" s="373">
        <f t="shared" si="43"/>
        <v>4.1400000000000006</v>
      </c>
      <c r="G52" s="216">
        <f t="shared" si="43"/>
        <v>81.090909090909093</v>
      </c>
      <c r="H52" s="216">
        <f t="shared" si="43"/>
        <v>1</v>
      </c>
      <c r="I52" s="216">
        <f t="shared" si="43"/>
        <v>0</v>
      </c>
      <c r="J52" s="216">
        <f t="shared" si="43"/>
        <v>0</v>
      </c>
      <c r="K52" s="216">
        <f t="shared" si="43"/>
        <v>0</v>
      </c>
      <c r="L52" s="216">
        <f t="shared" si="43"/>
        <v>0</v>
      </c>
      <c r="M52" s="216">
        <f t="shared" si="43"/>
        <v>0.5</v>
      </c>
      <c r="N52" s="221">
        <f t="shared" si="43"/>
        <v>0</v>
      </c>
      <c r="O52" s="221">
        <f t="shared" si="43"/>
        <v>0</v>
      </c>
      <c r="P52" s="221">
        <f t="shared" si="43"/>
        <v>0</v>
      </c>
      <c r="Q52" s="374">
        <f t="shared" si="43"/>
        <v>10</v>
      </c>
      <c r="R52" s="374">
        <f t="shared" si="43"/>
        <v>42.181818181818187</v>
      </c>
      <c r="S52" s="374">
        <f t="shared" si="43"/>
        <v>0</v>
      </c>
      <c r="T52" s="374">
        <f t="shared" si="43"/>
        <v>0</v>
      </c>
      <c r="U52" s="375">
        <f t="shared" si="43"/>
        <v>2.4</v>
      </c>
      <c r="V52" s="376">
        <f t="shared" si="43"/>
        <v>3.4</v>
      </c>
      <c r="W52" s="131">
        <v>3</v>
      </c>
      <c r="X52" s="1">
        <f>X51+(150-55)/11</f>
        <v>72.27272727272728</v>
      </c>
      <c r="Y52" s="1">
        <f t="shared" si="41"/>
        <v>82.27272727272728</v>
      </c>
      <c r="Z52" s="1"/>
      <c r="AA52" s="1"/>
      <c r="AB52" s="1"/>
      <c r="AC52" s="1"/>
      <c r="AD52" s="1"/>
      <c r="AE52" s="1"/>
    </row>
    <row r="53" spans="1:32" ht="12.75" customHeight="1" x14ac:dyDescent="0.15">
      <c r="A53" s="477"/>
      <c r="B53" s="215">
        <v>4</v>
      </c>
      <c r="C53" s="372">
        <f t="shared" ref="C53:V53" si="44">C52+(C47-C48)/11</f>
        <v>1025</v>
      </c>
      <c r="D53" s="372">
        <f t="shared" si="44"/>
        <v>5.6799999999999988</v>
      </c>
      <c r="E53" s="373">
        <f t="shared" si="44"/>
        <v>435</v>
      </c>
      <c r="F53" s="373">
        <f t="shared" si="44"/>
        <v>4.4600000000000009</v>
      </c>
      <c r="G53" s="216">
        <f t="shared" si="44"/>
        <v>88.63636363636364</v>
      </c>
      <c r="H53" s="216">
        <f t="shared" si="44"/>
        <v>1</v>
      </c>
      <c r="I53" s="216">
        <f t="shared" si="44"/>
        <v>0</v>
      </c>
      <c r="J53" s="216">
        <f t="shared" si="44"/>
        <v>0</v>
      </c>
      <c r="K53" s="216">
        <f t="shared" si="44"/>
        <v>0</v>
      </c>
      <c r="L53" s="216">
        <f t="shared" si="44"/>
        <v>0</v>
      </c>
      <c r="M53" s="216">
        <f t="shared" si="44"/>
        <v>0.5</v>
      </c>
      <c r="N53" s="221">
        <f t="shared" si="44"/>
        <v>0</v>
      </c>
      <c r="O53" s="221">
        <f t="shared" si="44"/>
        <v>0</v>
      </c>
      <c r="P53" s="221">
        <f t="shared" si="44"/>
        <v>0</v>
      </c>
      <c r="Q53" s="374">
        <f t="shared" si="44"/>
        <v>15</v>
      </c>
      <c r="R53" s="374">
        <f t="shared" si="44"/>
        <v>52.27272727272728</v>
      </c>
      <c r="S53" s="374">
        <f t="shared" si="44"/>
        <v>0</v>
      </c>
      <c r="T53" s="374">
        <f t="shared" si="44"/>
        <v>0</v>
      </c>
      <c r="U53" s="375">
        <f t="shared" si="44"/>
        <v>2.4</v>
      </c>
      <c r="V53" s="376">
        <f t="shared" si="44"/>
        <v>3.4</v>
      </c>
      <c r="W53" s="132">
        <v>4</v>
      </c>
      <c r="X53" s="1">
        <f>X52+(150-55)/11</f>
        <v>80.909090909090921</v>
      </c>
      <c r="Y53" s="1">
        <f t="shared" si="41"/>
        <v>95.909090909090921</v>
      </c>
      <c r="Z53" s="1"/>
      <c r="AA53" s="1"/>
      <c r="AB53" s="1"/>
      <c r="AC53" s="1"/>
      <c r="AD53" s="1"/>
      <c r="AE53" s="1"/>
    </row>
    <row r="54" spans="1:32" ht="12.75" customHeight="1" x14ac:dyDescent="0.15">
      <c r="A54" s="477"/>
      <c r="B54" s="215">
        <v>5</v>
      </c>
      <c r="C54" s="372">
        <f t="shared" ref="C54:V54" si="45">C53+(C47-C48)/11</f>
        <v>1110</v>
      </c>
      <c r="D54" s="372">
        <f t="shared" si="45"/>
        <v>6.1499999999999986</v>
      </c>
      <c r="E54" s="373">
        <f t="shared" si="45"/>
        <v>450</v>
      </c>
      <c r="F54" s="373">
        <f t="shared" si="45"/>
        <v>4.7800000000000011</v>
      </c>
      <c r="G54" s="216">
        <f t="shared" si="45"/>
        <v>96.181818181818187</v>
      </c>
      <c r="H54" s="216">
        <f t="shared" si="45"/>
        <v>1</v>
      </c>
      <c r="I54" s="216">
        <f t="shared" si="45"/>
        <v>0</v>
      </c>
      <c r="J54" s="216">
        <f t="shared" si="45"/>
        <v>0</v>
      </c>
      <c r="K54" s="216">
        <f t="shared" si="45"/>
        <v>0</v>
      </c>
      <c r="L54" s="216">
        <f t="shared" si="45"/>
        <v>0</v>
      </c>
      <c r="M54" s="216">
        <f t="shared" si="45"/>
        <v>0.5</v>
      </c>
      <c r="N54" s="221">
        <f t="shared" si="45"/>
        <v>0</v>
      </c>
      <c r="O54" s="221">
        <f t="shared" si="45"/>
        <v>0</v>
      </c>
      <c r="P54" s="221">
        <f t="shared" si="45"/>
        <v>0</v>
      </c>
      <c r="Q54" s="374">
        <f t="shared" si="45"/>
        <v>20</v>
      </c>
      <c r="R54" s="374">
        <f t="shared" si="45"/>
        <v>62.363636363636374</v>
      </c>
      <c r="S54" s="374">
        <f t="shared" si="45"/>
        <v>0</v>
      </c>
      <c r="T54" s="374">
        <f t="shared" si="45"/>
        <v>0</v>
      </c>
      <c r="U54" s="375">
        <f t="shared" si="45"/>
        <v>2.4</v>
      </c>
      <c r="V54" s="376">
        <f t="shared" si="45"/>
        <v>3.4</v>
      </c>
      <c r="W54" s="131">
        <v>5</v>
      </c>
      <c r="X54" s="1">
        <f t="shared" ref="X54:X61" si="46">X53+(150-55)/11</f>
        <v>89.545454545454561</v>
      </c>
      <c r="Y54" s="1">
        <f t="shared" si="41"/>
        <v>109.54545454545456</v>
      </c>
      <c r="Z54" s="1"/>
      <c r="AA54" s="1"/>
      <c r="AB54" s="1"/>
      <c r="AC54" s="1"/>
      <c r="AD54" s="1"/>
      <c r="AE54" s="1"/>
    </row>
    <row r="55" spans="1:32" ht="12.75" customHeight="1" x14ac:dyDescent="0.15">
      <c r="A55" s="477"/>
      <c r="B55" s="215">
        <v>6</v>
      </c>
      <c r="C55" s="372">
        <f t="shared" ref="C55:V55" si="47">C54+(C47-C48)/11</f>
        <v>1195</v>
      </c>
      <c r="D55" s="372">
        <f t="shared" si="47"/>
        <v>6.6199999999999983</v>
      </c>
      <c r="E55" s="373">
        <f t="shared" si="47"/>
        <v>465</v>
      </c>
      <c r="F55" s="373">
        <f t="shared" si="47"/>
        <v>5.1000000000000014</v>
      </c>
      <c r="G55" s="216">
        <f t="shared" si="47"/>
        <v>103.72727272727273</v>
      </c>
      <c r="H55" s="216">
        <f t="shared" si="47"/>
        <v>1</v>
      </c>
      <c r="I55" s="216">
        <f t="shared" si="47"/>
        <v>0</v>
      </c>
      <c r="J55" s="216">
        <f t="shared" si="47"/>
        <v>0</v>
      </c>
      <c r="K55" s="216">
        <f t="shared" si="47"/>
        <v>0</v>
      </c>
      <c r="L55" s="216">
        <f t="shared" si="47"/>
        <v>0</v>
      </c>
      <c r="M55" s="216">
        <f t="shared" si="47"/>
        <v>0.5</v>
      </c>
      <c r="N55" s="221">
        <f t="shared" si="47"/>
        <v>0</v>
      </c>
      <c r="O55" s="221">
        <f t="shared" si="47"/>
        <v>0</v>
      </c>
      <c r="P55" s="221">
        <f t="shared" si="47"/>
        <v>0</v>
      </c>
      <c r="Q55" s="374">
        <f t="shared" si="47"/>
        <v>25</v>
      </c>
      <c r="R55" s="374">
        <f t="shared" si="47"/>
        <v>72.454545454545467</v>
      </c>
      <c r="S55" s="374">
        <f t="shared" si="47"/>
        <v>0</v>
      </c>
      <c r="T55" s="374">
        <f t="shared" si="47"/>
        <v>0</v>
      </c>
      <c r="U55" s="375">
        <f t="shared" si="47"/>
        <v>2.4</v>
      </c>
      <c r="V55" s="376">
        <f t="shared" si="47"/>
        <v>3.4</v>
      </c>
      <c r="W55" s="132">
        <v>6</v>
      </c>
      <c r="X55" s="1">
        <f t="shared" si="46"/>
        <v>98.181818181818201</v>
      </c>
      <c r="Y55" s="1">
        <f t="shared" si="41"/>
        <v>123.1818181818182</v>
      </c>
      <c r="Z55" s="1"/>
      <c r="AA55" s="1"/>
      <c r="AB55" s="1"/>
      <c r="AC55" s="1"/>
      <c r="AD55" s="1"/>
      <c r="AE55" s="1"/>
    </row>
    <row r="56" spans="1:32" ht="12.75" customHeight="1" x14ac:dyDescent="0.15">
      <c r="A56" s="477"/>
      <c r="B56" s="215">
        <v>7</v>
      </c>
      <c r="C56" s="372">
        <f t="shared" ref="C56:V56" si="48">C55+(C47-C48)/11</f>
        <v>1280</v>
      </c>
      <c r="D56" s="372">
        <f t="shared" si="48"/>
        <v>7.0899999999999981</v>
      </c>
      <c r="E56" s="373">
        <f t="shared" si="48"/>
        <v>480</v>
      </c>
      <c r="F56" s="373">
        <f t="shared" si="48"/>
        <v>5.4200000000000017</v>
      </c>
      <c r="G56" s="216">
        <f t="shared" si="48"/>
        <v>111.27272727272728</v>
      </c>
      <c r="H56" s="216">
        <f t="shared" si="48"/>
        <v>1</v>
      </c>
      <c r="I56" s="216">
        <f t="shared" si="48"/>
        <v>0</v>
      </c>
      <c r="J56" s="216">
        <f t="shared" si="48"/>
        <v>0</v>
      </c>
      <c r="K56" s="216">
        <f t="shared" si="48"/>
        <v>0</v>
      </c>
      <c r="L56" s="216">
        <f t="shared" si="48"/>
        <v>0</v>
      </c>
      <c r="M56" s="216">
        <f t="shared" si="48"/>
        <v>0.5</v>
      </c>
      <c r="N56" s="221">
        <f t="shared" si="48"/>
        <v>0</v>
      </c>
      <c r="O56" s="221">
        <f t="shared" si="48"/>
        <v>0</v>
      </c>
      <c r="P56" s="221">
        <f t="shared" si="48"/>
        <v>0</v>
      </c>
      <c r="Q56" s="374">
        <f t="shared" si="48"/>
        <v>30</v>
      </c>
      <c r="R56" s="374">
        <f t="shared" si="48"/>
        <v>82.545454545454561</v>
      </c>
      <c r="S56" s="374">
        <f t="shared" si="48"/>
        <v>0</v>
      </c>
      <c r="T56" s="374">
        <f t="shared" si="48"/>
        <v>0</v>
      </c>
      <c r="U56" s="375">
        <f t="shared" si="48"/>
        <v>2.4</v>
      </c>
      <c r="V56" s="376">
        <f t="shared" si="48"/>
        <v>3.4</v>
      </c>
      <c r="W56" s="131">
        <v>7</v>
      </c>
      <c r="X56" s="1">
        <f t="shared" si="46"/>
        <v>106.81818181818184</v>
      </c>
      <c r="Y56" s="1">
        <f t="shared" si="41"/>
        <v>136.81818181818184</v>
      </c>
      <c r="Z56" s="1"/>
      <c r="AA56" s="1"/>
      <c r="AB56" s="1"/>
      <c r="AC56" s="1"/>
      <c r="AD56" s="1"/>
      <c r="AE56" s="1"/>
    </row>
    <row r="57" spans="1:32" ht="12.75" customHeight="1" x14ac:dyDescent="0.15">
      <c r="A57" s="477"/>
      <c r="B57" s="215">
        <v>8</v>
      </c>
      <c r="C57" s="372">
        <f t="shared" ref="C57:V57" si="49">C56+(C47-C48)/11</f>
        <v>1365</v>
      </c>
      <c r="D57" s="372">
        <f t="shared" si="49"/>
        <v>7.5599999999999978</v>
      </c>
      <c r="E57" s="373">
        <f t="shared" si="49"/>
        <v>495</v>
      </c>
      <c r="F57" s="373">
        <f t="shared" si="49"/>
        <v>5.740000000000002</v>
      </c>
      <c r="G57" s="216">
        <f t="shared" si="49"/>
        <v>118.81818181818183</v>
      </c>
      <c r="H57" s="216">
        <f t="shared" si="49"/>
        <v>1</v>
      </c>
      <c r="I57" s="216">
        <f t="shared" si="49"/>
        <v>0</v>
      </c>
      <c r="J57" s="216">
        <f t="shared" si="49"/>
        <v>0</v>
      </c>
      <c r="K57" s="216">
        <f t="shared" si="49"/>
        <v>0</v>
      </c>
      <c r="L57" s="216">
        <f t="shared" si="49"/>
        <v>0</v>
      </c>
      <c r="M57" s="216">
        <f t="shared" si="49"/>
        <v>0.5</v>
      </c>
      <c r="N57" s="221">
        <f t="shared" si="49"/>
        <v>0</v>
      </c>
      <c r="O57" s="221">
        <f t="shared" si="49"/>
        <v>0</v>
      </c>
      <c r="P57" s="221">
        <f t="shared" si="49"/>
        <v>0</v>
      </c>
      <c r="Q57" s="374">
        <f t="shared" si="49"/>
        <v>35</v>
      </c>
      <c r="R57" s="374">
        <f t="shared" si="49"/>
        <v>92.636363636363654</v>
      </c>
      <c r="S57" s="374">
        <f t="shared" si="49"/>
        <v>0</v>
      </c>
      <c r="T57" s="374">
        <f t="shared" si="49"/>
        <v>0</v>
      </c>
      <c r="U57" s="375">
        <f t="shared" si="49"/>
        <v>2.4</v>
      </c>
      <c r="V57" s="376">
        <f t="shared" si="49"/>
        <v>3.4</v>
      </c>
      <c r="W57" s="132">
        <v>8</v>
      </c>
      <c r="X57" s="1">
        <f t="shared" si="46"/>
        <v>115.45454545454548</v>
      </c>
      <c r="Y57" s="1">
        <f t="shared" si="41"/>
        <v>150.4545454545455</v>
      </c>
      <c r="Z57" s="1"/>
      <c r="AA57" s="1"/>
      <c r="AB57" s="1"/>
      <c r="AC57" s="1"/>
      <c r="AD57" s="1"/>
      <c r="AE57" s="1"/>
    </row>
    <row r="58" spans="1:32" ht="12.75" customHeight="1" x14ac:dyDescent="0.15">
      <c r="A58" s="477"/>
      <c r="B58" s="215">
        <v>9</v>
      </c>
      <c r="C58" s="372">
        <f t="shared" ref="C58:V58" si="50">C57+(C47-C48)/11</f>
        <v>1450</v>
      </c>
      <c r="D58" s="372">
        <f t="shared" si="50"/>
        <v>8.0299999999999976</v>
      </c>
      <c r="E58" s="373">
        <f t="shared" si="50"/>
        <v>510</v>
      </c>
      <c r="F58" s="373">
        <f t="shared" si="50"/>
        <v>6.0600000000000023</v>
      </c>
      <c r="G58" s="216">
        <f t="shared" si="50"/>
        <v>126.36363636363637</v>
      </c>
      <c r="H58" s="216">
        <f t="shared" si="50"/>
        <v>1</v>
      </c>
      <c r="I58" s="216">
        <f t="shared" si="50"/>
        <v>0</v>
      </c>
      <c r="J58" s="216">
        <f t="shared" si="50"/>
        <v>0</v>
      </c>
      <c r="K58" s="216">
        <f t="shared" si="50"/>
        <v>0</v>
      </c>
      <c r="L58" s="216">
        <f t="shared" si="50"/>
        <v>0</v>
      </c>
      <c r="M58" s="216">
        <f t="shared" si="50"/>
        <v>0.5</v>
      </c>
      <c r="N58" s="221">
        <f t="shared" si="50"/>
        <v>0</v>
      </c>
      <c r="O58" s="221">
        <f t="shared" si="50"/>
        <v>0</v>
      </c>
      <c r="P58" s="221">
        <f t="shared" si="50"/>
        <v>0</v>
      </c>
      <c r="Q58" s="374">
        <f t="shared" si="50"/>
        <v>40</v>
      </c>
      <c r="R58" s="374">
        <f t="shared" si="50"/>
        <v>102.72727272727275</v>
      </c>
      <c r="S58" s="374">
        <f t="shared" si="50"/>
        <v>0</v>
      </c>
      <c r="T58" s="374">
        <f t="shared" si="50"/>
        <v>0</v>
      </c>
      <c r="U58" s="375">
        <f t="shared" si="50"/>
        <v>2.4</v>
      </c>
      <c r="V58" s="376">
        <f t="shared" si="50"/>
        <v>3.4</v>
      </c>
      <c r="W58" s="131">
        <v>9</v>
      </c>
      <c r="X58" s="1">
        <f t="shared" si="46"/>
        <v>124.09090909090912</v>
      </c>
      <c r="Y58" s="1">
        <f t="shared" si="41"/>
        <v>164.09090909090912</v>
      </c>
      <c r="Z58" s="1"/>
      <c r="AA58" s="1"/>
      <c r="AB58" s="1"/>
      <c r="AC58" s="1"/>
      <c r="AD58" s="1"/>
      <c r="AE58" s="1"/>
    </row>
    <row r="59" spans="1:32" ht="12.75" customHeight="1" x14ac:dyDescent="0.15">
      <c r="A59" s="477"/>
      <c r="B59" s="215">
        <v>10</v>
      </c>
      <c r="C59" s="372">
        <f t="shared" ref="C59:V59" si="51">C58+(C47-C48)/11</f>
        <v>1535</v>
      </c>
      <c r="D59" s="372">
        <f t="shared" si="51"/>
        <v>8.4999999999999982</v>
      </c>
      <c r="E59" s="373">
        <f t="shared" si="51"/>
        <v>525</v>
      </c>
      <c r="F59" s="373">
        <f t="shared" si="51"/>
        <v>6.3800000000000026</v>
      </c>
      <c r="G59" s="216">
        <f t="shared" si="51"/>
        <v>133.90909090909091</v>
      </c>
      <c r="H59" s="216">
        <f t="shared" si="51"/>
        <v>1</v>
      </c>
      <c r="I59" s="216">
        <f t="shared" si="51"/>
        <v>0</v>
      </c>
      <c r="J59" s="216">
        <f t="shared" si="51"/>
        <v>0</v>
      </c>
      <c r="K59" s="216">
        <f t="shared" si="51"/>
        <v>0</v>
      </c>
      <c r="L59" s="216">
        <f t="shared" si="51"/>
        <v>0</v>
      </c>
      <c r="M59" s="216">
        <f t="shared" si="51"/>
        <v>0.5</v>
      </c>
      <c r="N59" s="221">
        <f t="shared" si="51"/>
        <v>0</v>
      </c>
      <c r="O59" s="221">
        <f t="shared" si="51"/>
        <v>0</v>
      </c>
      <c r="P59" s="221">
        <f t="shared" si="51"/>
        <v>0</v>
      </c>
      <c r="Q59" s="374">
        <f t="shared" si="51"/>
        <v>45</v>
      </c>
      <c r="R59" s="374">
        <f t="shared" si="51"/>
        <v>112.81818181818184</v>
      </c>
      <c r="S59" s="374">
        <f t="shared" si="51"/>
        <v>0</v>
      </c>
      <c r="T59" s="374">
        <f t="shared" si="51"/>
        <v>0</v>
      </c>
      <c r="U59" s="375">
        <f t="shared" si="51"/>
        <v>2.4</v>
      </c>
      <c r="V59" s="376">
        <f t="shared" si="51"/>
        <v>3.4</v>
      </c>
      <c r="W59" s="132">
        <v>10</v>
      </c>
      <c r="X59" s="1">
        <f t="shared" si="46"/>
        <v>132.72727272727275</v>
      </c>
      <c r="Y59" s="1">
        <f t="shared" si="41"/>
        <v>177.72727272727275</v>
      </c>
      <c r="Z59" s="1"/>
      <c r="AA59" s="1"/>
      <c r="AB59" s="1"/>
      <c r="AC59" s="1"/>
      <c r="AD59" s="1"/>
      <c r="AE59" s="1"/>
    </row>
    <row r="60" spans="1:32" ht="12.75" customHeight="1" x14ac:dyDescent="0.15">
      <c r="A60" s="477"/>
      <c r="B60" s="215">
        <v>11</v>
      </c>
      <c r="C60" s="372">
        <f t="shared" ref="C60:V60" si="52">C59+(C47-C48)/11</f>
        <v>1620</v>
      </c>
      <c r="D60" s="372">
        <f t="shared" si="52"/>
        <v>8.9699999999999989</v>
      </c>
      <c r="E60" s="373">
        <f t="shared" si="52"/>
        <v>540</v>
      </c>
      <c r="F60" s="373">
        <f t="shared" si="52"/>
        <v>6.7000000000000028</v>
      </c>
      <c r="G60" s="216">
        <f t="shared" si="52"/>
        <v>141.45454545454544</v>
      </c>
      <c r="H60" s="216">
        <f t="shared" si="52"/>
        <v>1</v>
      </c>
      <c r="I60" s="216">
        <f t="shared" si="52"/>
        <v>0</v>
      </c>
      <c r="J60" s="216">
        <f t="shared" si="52"/>
        <v>0</v>
      </c>
      <c r="K60" s="216">
        <f t="shared" si="52"/>
        <v>0</v>
      </c>
      <c r="L60" s="216">
        <f t="shared" si="52"/>
        <v>0</v>
      </c>
      <c r="M60" s="216">
        <f t="shared" si="52"/>
        <v>0.5</v>
      </c>
      <c r="N60" s="221">
        <f t="shared" si="52"/>
        <v>0</v>
      </c>
      <c r="O60" s="221">
        <f t="shared" si="52"/>
        <v>0</v>
      </c>
      <c r="P60" s="221">
        <f t="shared" si="52"/>
        <v>0</v>
      </c>
      <c r="Q60" s="374">
        <f t="shared" si="52"/>
        <v>50</v>
      </c>
      <c r="R60" s="374">
        <f t="shared" si="52"/>
        <v>122.90909090909093</v>
      </c>
      <c r="S60" s="374">
        <f t="shared" si="52"/>
        <v>0</v>
      </c>
      <c r="T60" s="374">
        <f t="shared" si="52"/>
        <v>0</v>
      </c>
      <c r="U60" s="375">
        <f t="shared" si="52"/>
        <v>2.4</v>
      </c>
      <c r="V60" s="376">
        <f t="shared" si="52"/>
        <v>3.4</v>
      </c>
      <c r="W60" s="131">
        <v>11</v>
      </c>
      <c r="X60" s="1">
        <f t="shared" si="46"/>
        <v>141.36363636363637</v>
      </c>
      <c r="Y60" s="1">
        <f t="shared" si="41"/>
        <v>191.36363636363637</v>
      </c>
      <c r="Z60" s="1"/>
      <c r="AA60" s="1"/>
      <c r="AB60" s="1"/>
      <c r="AC60" s="1"/>
      <c r="AD60" s="1"/>
      <c r="AE60" s="1"/>
    </row>
    <row r="61" spans="1:32" ht="13.5" customHeight="1" thickBot="1" x14ac:dyDescent="0.2">
      <c r="A61" s="477"/>
      <c r="B61" s="217">
        <v>12</v>
      </c>
      <c r="C61" s="372">
        <f t="shared" ref="C61:V61" si="53">C60+(C47-C48)/11</f>
        <v>1705</v>
      </c>
      <c r="D61" s="377">
        <f t="shared" si="53"/>
        <v>9.44</v>
      </c>
      <c r="E61" s="378">
        <f t="shared" si="53"/>
        <v>555</v>
      </c>
      <c r="F61" s="378">
        <f t="shared" si="53"/>
        <v>7.0200000000000031</v>
      </c>
      <c r="G61" s="216">
        <f t="shared" si="53"/>
        <v>148.99999999999997</v>
      </c>
      <c r="H61" s="216">
        <f t="shared" si="53"/>
        <v>1</v>
      </c>
      <c r="I61" s="379">
        <f t="shared" si="53"/>
        <v>0</v>
      </c>
      <c r="J61" s="379">
        <f t="shared" si="53"/>
        <v>0</v>
      </c>
      <c r="K61" s="379">
        <f t="shared" si="53"/>
        <v>0</v>
      </c>
      <c r="L61" s="379">
        <f t="shared" si="53"/>
        <v>0</v>
      </c>
      <c r="M61" s="379">
        <f t="shared" si="53"/>
        <v>0.5</v>
      </c>
      <c r="N61" s="380">
        <f t="shared" si="53"/>
        <v>0</v>
      </c>
      <c r="O61" s="380">
        <f t="shared" si="53"/>
        <v>0</v>
      </c>
      <c r="P61" s="380">
        <f t="shared" si="53"/>
        <v>0</v>
      </c>
      <c r="Q61" s="374">
        <f t="shared" si="53"/>
        <v>55</v>
      </c>
      <c r="R61" s="381">
        <f t="shared" si="53"/>
        <v>133.00000000000003</v>
      </c>
      <c r="S61" s="382">
        <f t="shared" si="53"/>
        <v>0</v>
      </c>
      <c r="T61" s="382">
        <f t="shared" si="53"/>
        <v>0</v>
      </c>
      <c r="U61" s="383">
        <f t="shared" si="53"/>
        <v>2.4</v>
      </c>
      <c r="V61" s="384">
        <f t="shared" si="53"/>
        <v>3.4</v>
      </c>
      <c r="W61" s="132">
        <v>12</v>
      </c>
      <c r="X61" s="1">
        <f t="shared" si="46"/>
        <v>150</v>
      </c>
      <c r="Y61" s="1">
        <f t="shared" si="41"/>
        <v>205</v>
      </c>
      <c r="Z61" s="1"/>
      <c r="AA61" s="1"/>
      <c r="AB61" s="1"/>
      <c r="AC61" s="1"/>
      <c r="AD61" s="1"/>
      <c r="AE61" s="1"/>
    </row>
    <row r="62" spans="1:32" ht="42.75" customHeight="1" x14ac:dyDescent="0.15">
      <c r="A62" s="475" t="s">
        <v>332</v>
      </c>
      <c r="B62" s="214" t="s">
        <v>767</v>
      </c>
      <c r="C62" s="385">
        <v>1498</v>
      </c>
      <c r="D62" s="385">
        <v>6.9499999999999966</v>
      </c>
      <c r="E62" s="386">
        <v>643</v>
      </c>
      <c r="F62" s="386">
        <v>4.2900000000000018</v>
      </c>
      <c r="G62" s="361">
        <v>164.99999999999994</v>
      </c>
      <c r="H62" s="361">
        <v>1.0900000000000012</v>
      </c>
      <c r="I62" s="361">
        <v>0</v>
      </c>
      <c r="J62" s="361">
        <v>0</v>
      </c>
      <c r="K62" s="361">
        <v>0</v>
      </c>
      <c r="L62" s="361">
        <v>0</v>
      </c>
      <c r="M62" s="361">
        <v>0.5</v>
      </c>
      <c r="N62" s="387">
        <v>0</v>
      </c>
      <c r="O62" s="387">
        <v>0</v>
      </c>
      <c r="P62" s="387">
        <v>0</v>
      </c>
      <c r="Q62" s="388">
        <v>86</v>
      </c>
      <c r="R62" s="388">
        <v>86</v>
      </c>
      <c r="S62" s="389">
        <v>0</v>
      </c>
      <c r="T62" s="389">
        <v>0</v>
      </c>
      <c r="U62" s="390">
        <v>1.7</v>
      </c>
      <c r="V62" s="391">
        <v>3.25</v>
      </c>
      <c r="W62" s="1"/>
      <c r="X62" s="1"/>
      <c r="Y62" s="1"/>
      <c r="Z62" s="1"/>
      <c r="AA62" s="1"/>
      <c r="AB62" s="1"/>
      <c r="AC62" s="1"/>
      <c r="AD62" s="1"/>
      <c r="AE62" s="1"/>
      <c r="AF62" s="1"/>
    </row>
    <row r="63" spans="1:32" ht="13" x14ac:dyDescent="0.15">
      <c r="A63" s="476"/>
      <c r="B63" s="214" t="s">
        <v>768</v>
      </c>
      <c r="C63" s="372">
        <v>761</v>
      </c>
      <c r="D63" s="372">
        <v>3.54</v>
      </c>
      <c r="E63" s="373">
        <v>280</v>
      </c>
      <c r="F63" s="373">
        <v>1.87</v>
      </c>
      <c r="G63" s="216">
        <v>79</v>
      </c>
      <c r="H63" s="216">
        <v>1</v>
      </c>
      <c r="I63" s="216">
        <v>0</v>
      </c>
      <c r="J63" s="216">
        <v>0</v>
      </c>
      <c r="K63" s="216">
        <v>0</v>
      </c>
      <c r="L63" s="216">
        <v>0</v>
      </c>
      <c r="M63" s="216">
        <v>0.5</v>
      </c>
      <c r="N63" s="221">
        <v>0</v>
      </c>
      <c r="O63" s="221">
        <v>0</v>
      </c>
      <c r="P63" s="221">
        <v>0</v>
      </c>
      <c r="Q63" s="374">
        <v>20</v>
      </c>
      <c r="R63" s="374">
        <v>20</v>
      </c>
      <c r="S63" s="374">
        <v>0</v>
      </c>
      <c r="T63" s="374">
        <v>0</v>
      </c>
      <c r="U63" s="375">
        <v>1.7</v>
      </c>
      <c r="V63" s="376">
        <v>3.25</v>
      </c>
      <c r="W63" s="1"/>
      <c r="X63" s="1"/>
      <c r="Y63" s="1"/>
      <c r="Z63" s="1"/>
      <c r="AA63" s="1"/>
      <c r="AB63" s="1"/>
      <c r="AC63" s="1"/>
      <c r="AD63" s="1"/>
      <c r="AE63" s="1"/>
      <c r="AF63" s="1"/>
    </row>
    <row r="64" spans="1:32" ht="21.75" customHeight="1" x14ac:dyDescent="0.15">
      <c r="A64" s="477"/>
      <c r="B64" s="215" t="s">
        <v>333</v>
      </c>
      <c r="C64" s="372">
        <f t="shared" ref="C64:V64" si="54">(C62-C63)/11</f>
        <v>67</v>
      </c>
      <c r="D64" s="372">
        <f t="shared" si="54"/>
        <v>0.30999999999999966</v>
      </c>
      <c r="E64" s="373">
        <f t="shared" si="54"/>
        <v>33</v>
      </c>
      <c r="F64" s="373">
        <f t="shared" si="54"/>
        <v>0.22000000000000017</v>
      </c>
      <c r="G64" s="216">
        <f t="shared" si="54"/>
        <v>7.818181818181813</v>
      </c>
      <c r="H64" s="216">
        <f t="shared" si="54"/>
        <v>8.18181818181829E-3</v>
      </c>
      <c r="I64" s="216">
        <f t="shared" si="54"/>
        <v>0</v>
      </c>
      <c r="J64" s="216">
        <f t="shared" si="54"/>
        <v>0</v>
      </c>
      <c r="K64" s="216">
        <f t="shared" si="54"/>
        <v>0</v>
      </c>
      <c r="L64" s="216">
        <f t="shared" si="54"/>
        <v>0</v>
      </c>
      <c r="M64" s="216">
        <f t="shared" si="54"/>
        <v>0</v>
      </c>
      <c r="N64" s="221">
        <f t="shared" si="54"/>
        <v>0</v>
      </c>
      <c r="O64" s="221">
        <f t="shared" si="54"/>
        <v>0</v>
      </c>
      <c r="P64" s="221">
        <f t="shared" si="54"/>
        <v>0</v>
      </c>
      <c r="Q64" s="374">
        <f t="shared" si="54"/>
        <v>6</v>
      </c>
      <c r="R64" s="374">
        <f t="shared" si="54"/>
        <v>6</v>
      </c>
      <c r="S64" s="374">
        <f t="shared" si="54"/>
        <v>0</v>
      </c>
      <c r="T64" s="374">
        <f t="shared" si="54"/>
        <v>0</v>
      </c>
      <c r="U64" s="375">
        <f t="shared" si="54"/>
        <v>0</v>
      </c>
      <c r="V64" s="376">
        <f t="shared" si="54"/>
        <v>0</v>
      </c>
      <c r="W64" s="1"/>
      <c r="X64" s="1"/>
      <c r="Y64" s="1"/>
      <c r="Z64" s="1"/>
      <c r="AA64" s="1"/>
      <c r="AB64" s="1"/>
      <c r="AC64" s="1"/>
      <c r="AD64" s="1"/>
      <c r="AE64" s="1"/>
      <c r="AF64" s="1"/>
    </row>
    <row r="65" spans="1:32" ht="12.75" customHeight="1" x14ac:dyDescent="0.15">
      <c r="A65" s="477"/>
      <c r="B65" s="215">
        <v>1</v>
      </c>
      <c r="C65" s="372">
        <f>C63</f>
        <v>761</v>
      </c>
      <c r="D65" s="372">
        <f t="shared" ref="D65:V65" si="55">D63</f>
        <v>3.54</v>
      </c>
      <c r="E65" s="373">
        <f t="shared" si="55"/>
        <v>280</v>
      </c>
      <c r="F65" s="373">
        <f t="shared" si="55"/>
        <v>1.87</v>
      </c>
      <c r="G65" s="216">
        <f t="shared" si="55"/>
        <v>79</v>
      </c>
      <c r="H65" s="216">
        <f t="shared" si="55"/>
        <v>1</v>
      </c>
      <c r="I65" s="216">
        <f t="shared" si="55"/>
        <v>0</v>
      </c>
      <c r="J65" s="216">
        <f t="shared" si="55"/>
        <v>0</v>
      </c>
      <c r="K65" s="216">
        <f t="shared" si="55"/>
        <v>0</v>
      </c>
      <c r="L65" s="216">
        <f t="shared" si="55"/>
        <v>0</v>
      </c>
      <c r="M65" s="216">
        <f t="shared" si="55"/>
        <v>0.5</v>
      </c>
      <c r="N65" s="221">
        <f t="shared" si="55"/>
        <v>0</v>
      </c>
      <c r="O65" s="221">
        <f t="shared" si="55"/>
        <v>0</v>
      </c>
      <c r="P65" s="221">
        <f t="shared" si="55"/>
        <v>0</v>
      </c>
      <c r="Q65" s="374">
        <f t="shared" si="55"/>
        <v>20</v>
      </c>
      <c r="R65" s="374">
        <f t="shared" si="55"/>
        <v>20</v>
      </c>
      <c r="S65" s="374">
        <f t="shared" si="55"/>
        <v>0</v>
      </c>
      <c r="T65" s="374">
        <f t="shared" si="55"/>
        <v>0</v>
      </c>
      <c r="U65" s="375">
        <f t="shared" si="55"/>
        <v>1.7</v>
      </c>
      <c r="V65" s="376">
        <f t="shared" si="55"/>
        <v>3.25</v>
      </c>
      <c r="W65" s="1"/>
      <c r="X65" s="1"/>
      <c r="Y65" s="1"/>
      <c r="Z65" s="1"/>
      <c r="AA65" s="1"/>
      <c r="AB65" s="1"/>
      <c r="AC65" s="1"/>
      <c r="AD65" s="1"/>
      <c r="AE65" s="1"/>
      <c r="AF65" s="1"/>
    </row>
    <row r="66" spans="1:32" ht="12.75" customHeight="1" x14ac:dyDescent="0.15">
      <c r="A66" s="477"/>
      <c r="B66" s="215">
        <v>2</v>
      </c>
      <c r="C66" s="372">
        <f t="shared" ref="C66:V66" si="56">C65+(C62-C63)/11</f>
        <v>828</v>
      </c>
      <c r="D66" s="372">
        <f t="shared" si="56"/>
        <v>3.8499999999999996</v>
      </c>
      <c r="E66" s="373">
        <f t="shared" si="56"/>
        <v>313</v>
      </c>
      <c r="F66" s="373">
        <f t="shared" si="56"/>
        <v>2.0900000000000003</v>
      </c>
      <c r="G66" s="216">
        <f t="shared" si="56"/>
        <v>86.818181818181813</v>
      </c>
      <c r="H66" s="216">
        <f t="shared" si="56"/>
        <v>1.0081818181818183</v>
      </c>
      <c r="I66" s="216">
        <f t="shared" si="56"/>
        <v>0</v>
      </c>
      <c r="J66" s="216">
        <f t="shared" si="56"/>
        <v>0</v>
      </c>
      <c r="K66" s="216">
        <f t="shared" si="56"/>
        <v>0</v>
      </c>
      <c r="L66" s="216">
        <f t="shared" si="56"/>
        <v>0</v>
      </c>
      <c r="M66" s="216">
        <f t="shared" si="56"/>
        <v>0.5</v>
      </c>
      <c r="N66" s="221">
        <f t="shared" si="56"/>
        <v>0</v>
      </c>
      <c r="O66" s="221">
        <f t="shared" si="56"/>
        <v>0</v>
      </c>
      <c r="P66" s="221">
        <f t="shared" si="56"/>
        <v>0</v>
      </c>
      <c r="Q66" s="374">
        <f t="shared" si="56"/>
        <v>26</v>
      </c>
      <c r="R66" s="374">
        <f t="shared" si="56"/>
        <v>26</v>
      </c>
      <c r="S66" s="374">
        <f t="shared" si="56"/>
        <v>0</v>
      </c>
      <c r="T66" s="374">
        <f t="shared" si="56"/>
        <v>0</v>
      </c>
      <c r="U66" s="375">
        <f t="shared" si="56"/>
        <v>1.7</v>
      </c>
      <c r="V66" s="376">
        <f t="shared" si="56"/>
        <v>3.25</v>
      </c>
      <c r="W66" s="1"/>
      <c r="X66" s="1"/>
      <c r="Y66" s="1"/>
      <c r="Z66" s="1"/>
      <c r="AA66" s="1"/>
      <c r="AB66" s="1"/>
      <c r="AC66" s="1"/>
      <c r="AD66" s="1"/>
      <c r="AE66" s="1"/>
      <c r="AF66" s="1"/>
    </row>
    <row r="67" spans="1:32" ht="12.75" customHeight="1" x14ac:dyDescent="0.15">
      <c r="A67" s="477"/>
      <c r="B67" s="215">
        <v>3</v>
      </c>
      <c r="C67" s="372">
        <f t="shared" ref="C67:V67" si="57">C66+(C62-C63)/11</f>
        <v>895</v>
      </c>
      <c r="D67" s="372">
        <f t="shared" si="57"/>
        <v>4.1599999999999993</v>
      </c>
      <c r="E67" s="373">
        <f t="shared" si="57"/>
        <v>346</v>
      </c>
      <c r="F67" s="373">
        <f t="shared" si="57"/>
        <v>2.3100000000000005</v>
      </c>
      <c r="G67" s="216">
        <f t="shared" si="57"/>
        <v>94.636363636363626</v>
      </c>
      <c r="H67" s="216">
        <f t="shared" si="57"/>
        <v>1.0163636363636366</v>
      </c>
      <c r="I67" s="216">
        <f t="shared" si="57"/>
        <v>0</v>
      </c>
      <c r="J67" s="216">
        <f t="shared" si="57"/>
        <v>0</v>
      </c>
      <c r="K67" s="216">
        <f t="shared" si="57"/>
        <v>0</v>
      </c>
      <c r="L67" s="216">
        <f t="shared" si="57"/>
        <v>0</v>
      </c>
      <c r="M67" s="216">
        <f t="shared" si="57"/>
        <v>0.5</v>
      </c>
      <c r="N67" s="221">
        <f t="shared" si="57"/>
        <v>0</v>
      </c>
      <c r="O67" s="221">
        <f t="shared" si="57"/>
        <v>0</v>
      </c>
      <c r="P67" s="221">
        <f t="shared" si="57"/>
        <v>0</v>
      </c>
      <c r="Q67" s="374">
        <f t="shared" si="57"/>
        <v>32</v>
      </c>
      <c r="R67" s="374">
        <f t="shared" si="57"/>
        <v>32</v>
      </c>
      <c r="S67" s="374">
        <f t="shared" si="57"/>
        <v>0</v>
      </c>
      <c r="T67" s="374">
        <f t="shared" si="57"/>
        <v>0</v>
      </c>
      <c r="U67" s="375">
        <f t="shared" si="57"/>
        <v>1.7</v>
      </c>
      <c r="V67" s="376">
        <f t="shared" si="57"/>
        <v>3.25</v>
      </c>
      <c r="W67" s="1"/>
      <c r="X67" s="1"/>
      <c r="Y67" s="1"/>
      <c r="Z67" s="1"/>
      <c r="AA67" s="1"/>
      <c r="AB67" s="1"/>
      <c r="AC67" s="1"/>
      <c r="AD67" s="1"/>
      <c r="AE67" s="1"/>
      <c r="AF67" s="1"/>
    </row>
    <row r="68" spans="1:32" ht="12.75" customHeight="1" x14ac:dyDescent="0.15">
      <c r="A68" s="477"/>
      <c r="B68" s="215">
        <v>4</v>
      </c>
      <c r="C68" s="372">
        <f t="shared" ref="C68:V68" si="58">C67+(C62-C63)/11</f>
        <v>962</v>
      </c>
      <c r="D68" s="372">
        <f t="shared" si="58"/>
        <v>4.4699999999999989</v>
      </c>
      <c r="E68" s="373">
        <f t="shared" si="58"/>
        <v>379</v>
      </c>
      <c r="F68" s="373">
        <f t="shared" si="58"/>
        <v>2.5300000000000007</v>
      </c>
      <c r="G68" s="216">
        <f t="shared" si="58"/>
        <v>102.45454545454544</v>
      </c>
      <c r="H68" s="216">
        <f t="shared" si="58"/>
        <v>1.0245454545454549</v>
      </c>
      <c r="I68" s="216">
        <f t="shared" si="58"/>
        <v>0</v>
      </c>
      <c r="J68" s="216">
        <f t="shared" si="58"/>
        <v>0</v>
      </c>
      <c r="K68" s="216">
        <f t="shared" si="58"/>
        <v>0</v>
      </c>
      <c r="L68" s="216">
        <f t="shared" si="58"/>
        <v>0</v>
      </c>
      <c r="M68" s="216">
        <f t="shared" si="58"/>
        <v>0.5</v>
      </c>
      <c r="N68" s="221">
        <f t="shared" si="58"/>
        <v>0</v>
      </c>
      <c r="O68" s="221">
        <f t="shared" si="58"/>
        <v>0</v>
      </c>
      <c r="P68" s="221">
        <f t="shared" si="58"/>
        <v>0</v>
      </c>
      <c r="Q68" s="374">
        <f t="shared" si="58"/>
        <v>38</v>
      </c>
      <c r="R68" s="374">
        <f t="shared" si="58"/>
        <v>38</v>
      </c>
      <c r="S68" s="374">
        <f t="shared" si="58"/>
        <v>0</v>
      </c>
      <c r="T68" s="374">
        <f t="shared" si="58"/>
        <v>0</v>
      </c>
      <c r="U68" s="375">
        <f t="shared" si="58"/>
        <v>1.7</v>
      </c>
      <c r="V68" s="376">
        <f t="shared" si="58"/>
        <v>3.25</v>
      </c>
      <c r="W68" s="1"/>
      <c r="X68" s="1"/>
      <c r="Y68" s="1"/>
      <c r="Z68" s="1"/>
      <c r="AA68" s="1"/>
      <c r="AB68" s="1"/>
      <c r="AC68" s="1"/>
      <c r="AD68" s="1"/>
      <c r="AE68" s="1"/>
      <c r="AF68" s="1"/>
    </row>
    <row r="69" spans="1:32" ht="12.75" customHeight="1" x14ac:dyDescent="0.15">
      <c r="A69" s="477"/>
      <c r="B69" s="215">
        <v>5</v>
      </c>
      <c r="C69" s="372">
        <f t="shared" ref="C69:V69" si="59">C68+(C62-C63)/11</f>
        <v>1029</v>
      </c>
      <c r="D69" s="372">
        <f t="shared" si="59"/>
        <v>4.7799999999999985</v>
      </c>
      <c r="E69" s="373">
        <f t="shared" si="59"/>
        <v>412</v>
      </c>
      <c r="F69" s="373">
        <f t="shared" si="59"/>
        <v>2.7500000000000009</v>
      </c>
      <c r="G69" s="216">
        <f t="shared" si="59"/>
        <v>110.27272727272725</v>
      </c>
      <c r="H69" s="216">
        <f t="shared" si="59"/>
        <v>1.0327272727272732</v>
      </c>
      <c r="I69" s="216">
        <f t="shared" si="59"/>
        <v>0</v>
      </c>
      <c r="J69" s="216">
        <f t="shared" si="59"/>
        <v>0</v>
      </c>
      <c r="K69" s="216">
        <f t="shared" si="59"/>
        <v>0</v>
      </c>
      <c r="L69" s="216">
        <f t="shared" si="59"/>
        <v>0</v>
      </c>
      <c r="M69" s="216">
        <f t="shared" si="59"/>
        <v>0.5</v>
      </c>
      <c r="N69" s="221">
        <f t="shared" si="59"/>
        <v>0</v>
      </c>
      <c r="O69" s="221">
        <f t="shared" si="59"/>
        <v>0</v>
      </c>
      <c r="P69" s="221">
        <f t="shared" si="59"/>
        <v>0</v>
      </c>
      <c r="Q69" s="374">
        <f t="shared" si="59"/>
        <v>44</v>
      </c>
      <c r="R69" s="374">
        <f t="shared" si="59"/>
        <v>44</v>
      </c>
      <c r="S69" s="374">
        <f t="shared" si="59"/>
        <v>0</v>
      </c>
      <c r="T69" s="374">
        <f t="shared" si="59"/>
        <v>0</v>
      </c>
      <c r="U69" s="375">
        <f t="shared" si="59"/>
        <v>1.7</v>
      </c>
      <c r="V69" s="376">
        <f t="shared" si="59"/>
        <v>3.25</v>
      </c>
      <c r="W69" s="1"/>
      <c r="X69" s="1"/>
      <c r="Y69" s="1"/>
      <c r="Z69" s="1"/>
      <c r="AA69" s="1"/>
      <c r="AB69" s="1"/>
      <c r="AC69" s="1"/>
      <c r="AD69" s="1"/>
      <c r="AE69" s="1"/>
      <c r="AF69" s="1"/>
    </row>
    <row r="70" spans="1:32" ht="12.75" customHeight="1" x14ac:dyDescent="0.15">
      <c r="A70" s="477"/>
      <c r="B70" s="215">
        <v>6</v>
      </c>
      <c r="C70" s="372">
        <f t="shared" ref="C70:V70" si="60">C69+(C62-C63)/11</f>
        <v>1096</v>
      </c>
      <c r="D70" s="372">
        <f t="shared" si="60"/>
        <v>5.0899999999999981</v>
      </c>
      <c r="E70" s="373">
        <f t="shared" si="60"/>
        <v>445</v>
      </c>
      <c r="F70" s="373">
        <f t="shared" si="60"/>
        <v>2.9700000000000011</v>
      </c>
      <c r="G70" s="216">
        <f t="shared" si="60"/>
        <v>118.09090909090907</v>
      </c>
      <c r="H70" s="216">
        <f t="shared" si="60"/>
        <v>1.0409090909090915</v>
      </c>
      <c r="I70" s="216">
        <f t="shared" si="60"/>
        <v>0</v>
      </c>
      <c r="J70" s="216">
        <f t="shared" si="60"/>
        <v>0</v>
      </c>
      <c r="K70" s="216">
        <f t="shared" si="60"/>
        <v>0</v>
      </c>
      <c r="L70" s="216">
        <f t="shared" si="60"/>
        <v>0</v>
      </c>
      <c r="M70" s="216">
        <f t="shared" si="60"/>
        <v>0.5</v>
      </c>
      <c r="N70" s="221">
        <f t="shared" si="60"/>
        <v>0</v>
      </c>
      <c r="O70" s="221">
        <f t="shared" si="60"/>
        <v>0</v>
      </c>
      <c r="P70" s="221">
        <f t="shared" si="60"/>
        <v>0</v>
      </c>
      <c r="Q70" s="374">
        <f t="shared" si="60"/>
        <v>50</v>
      </c>
      <c r="R70" s="374">
        <f t="shared" si="60"/>
        <v>50</v>
      </c>
      <c r="S70" s="374">
        <f t="shared" si="60"/>
        <v>0</v>
      </c>
      <c r="T70" s="374">
        <f t="shared" si="60"/>
        <v>0</v>
      </c>
      <c r="U70" s="375">
        <f t="shared" si="60"/>
        <v>1.7</v>
      </c>
      <c r="V70" s="376">
        <f t="shared" si="60"/>
        <v>3.25</v>
      </c>
      <c r="W70" s="1"/>
      <c r="X70" s="1"/>
      <c r="Y70" s="1"/>
      <c r="Z70" s="1"/>
      <c r="AA70" s="1"/>
      <c r="AB70" s="1"/>
      <c r="AC70" s="1"/>
      <c r="AD70" s="1"/>
      <c r="AE70" s="1"/>
      <c r="AF70" s="1"/>
    </row>
    <row r="71" spans="1:32" ht="12.75" customHeight="1" x14ac:dyDescent="0.15">
      <c r="A71" s="477"/>
      <c r="B71" s="215">
        <v>7</v>
      </c>
      <c r="C71" s="372">
        <f t="shared" ref="C71:V71" si="61">C70+(C62-C63)/11</f>
        <v>1163</v>
      </c>
      <c r="D71" s="372">
        <f t="shared" si="61"/>
        <v>5.3999999999999977</v>
      </c>
      <c r="E71" s="373">
        <f t="shared" si="61"/>
        <v>478</v>
      </c>
      <c r="F71" s="373">
        <f t="shared" si="61"/>
        <v>3.1900000000000013</v>
      </c>
      <c r="G71" s="216">
        <f t="shared" si="61"/>
        <v>125.90909090909088</v>
      </c>
      <c r="H71" s="216">
        <f t="shared" si="61"/>
        <v>1.0490909090909097</v>
      </c>
      <c r="I71" s="216">
        <f t="shared" si="61"/>
        <v>0</v>
      </c>
      <c r="J71" s="216">
        <f t="shared" si="61"/>
        <v>0</v>
      </c>
      <c r="K71" s="216">
        <f t="shared" si="61"/>
        <v>0</v>
      </c>
      <c r="L71" s="216">
        <f t="shared" si="61"/>
        <v>0</v>
      </c>
      <c r="M71" s="216">
        <f t="shared" si="61"/>
        <v>0.5</v>
      </c>
      <c r="N71" s="221">
        <f t="shared" si="61"/>
        <v>0</v>
      </c>
      <c r="O71" s="221">
        <f t="shared" si="61"/>
        <v>0</v>
      </c>
      <c r="P71" s="221">
        <f t="shared" si="61"/>
        <v>0</v>
      </c>
      <c r="Q71" s="374">
        <f t="shared" si="61"/>
        <v>56</v>
      </c>
      <c r="R71" s="374">
        <f t="shared" si="61"/>
        <v>56</v>
      </c>
      <c r="S71" s="374">
        <f t="shared" si="61"/>
        <v>0</v>
      </c>
      <c r="T71" s="374">
        <f t="shared" si="61"/>
        <v>0</v>
      </c>
      <c r="U71" s="375">
        <f t="shared" si="61"/>
        <v>1.7</v>
      </c>
      <c r="V71" s="376">
        <f t="shared" si="61"/>
        <v>3.25</v>
      </c>
      <c r="W71" s="1"/>
      <c r="X71" s="1"/>
      <c r="Y71" s="1"/>
      <c r="Z71" s="1"/>
      <c r="AA71" s="1"/>
      <c r="AB71" s="1"/>
      <c r="AC71" s="1"/>
      <c r="AD71" s="1"/>
      <c r="AE71" s="1"/>
      <c r="AF71" s="1"/>
    </row>
    <row r="72" spans="1:32" ht="12.75" customHeight="1" x14ac:dyDescent="0.15">
      <c r="A72" s="477"/>
      <c r="B72" s="215">
        <v>8</v>
      </c>
      <c r="C72" s="372">
        <f t="shared" ref="C72:V72" si="62">C71+(C62-C63)/11</f>
        <v>1230</v>
      </c>
      <c r="D72" s="372">
        <f t="shared" si="62"/>
        <v>5.7099999999999973</v>
      </c>
      <c r="E72" s="373">
        <f t="shared" si="62"/>
        <v>511</v>
      </c>
      <c r="F72" s="373">
        <f t="shared" si="62"/>
        <v>3.4100000000000015</v>
      </c>
      <c r="G72" s="216">
        <f t="shared" si="62"/>
        <v>133.72727272727269</v>
      </c>
      <c r="H72" s="216">
        <f t="shared" si="62"/>
        <v>1.057272727272728</v>
      </c>
      <c r="I72" s="216">
        <f t="shared" si="62"/>
        <v>0</v>
      </c>
      <c r="J72" s="216">
        <f t="shared" si="62"/>
        <v>0</v>
      </c>
      <c r="K72" s="216">
        <f t="shared" si="62"/>
        <v>0</v>
      </c>
      <c r="L72" s="216">
        <f t="shared" si="62"/>
        <v>0</v>
      </c>
      <c r="M72" s="216">
        <f t="shared" si="62"/>
        <v>0.5</v>
      </c>
      <c r="N72" s="221">
        <f t="shared" si="62"/>
        <v>0</v>
      </c>
      <c r="O72" s="221">
        <f t="shared" si="62"/>
        <v>0</v>
      </c>
      <c r="P72" s="221">
        <f t="shared" si="62"/>
        <v>0</v>
      </c>
      <c r="Q72" s="374">
        <f t="shared" si="62"/>
        <v>62</v>
      </c>
      <c r="R72" s="374">
        <f t="shared" si="62"/>
        <v>62</v>
      </c>
      <c r="S72" s="374">
        <f t="shared" si="62"/>
        <v>0</v>
      </c>
      <c r="T72" s="374">
        <f t="shared" si="62"/>
        <v>0</v>
      </c>
      <c r="U72" s="375">
        <f t="shared" si="62"/>
        <v>1.7</v>
      </c>
      <c r="V72" s="376">
        <f t="shared" si="62"/>
        <v>3.25</v>
      </c>
      <c r="W72" s="1"/>
      <c r="X72" s="1"/>
      <c r="Y72" s="1"/>
      <c r="Z72" s="1"/>
      <c r="AA72" s="1"/>
      <c r="AB72" s="1"/>
      <c r="AC72" s="1"/>
      <c r="AD72" s="1"/>
      <c r="AE72" s="1"/>
      <c r="AF72" s="1"/>
    </row>
    <row r="73" spans="1:32" ht="12.75" customHeight="1" x14ac:dyDescent="0.15">
      <c r="A73" s="477"/>
      <c r="B73" s="215">
        <v>9</v>
      </c>
      <c r="C73" s="372">
        <f t="shared" ref="C73:V73" si="63">C72+(C62-C63)/11</f>
        <v>1297</v>
      </c>
      <c r="D73" s="372">
        <f t="shared" si="63"/>
        <v>6.0199999999999969</v>
      </c>
      <c r="E73" s="373">
        <f t="shared" si="63"/>
        <v>544</v>
      </c>
      <c r="F73" s="373">
        <f t="shared" si="63"/>
        <v>3.6300000000000017</v>
      </c>
      <c r="G73" s="216">
        <f t="shared" si="63"/>
        <v>141.5454545454545</v>
      </c>
      <c r="H73" s="216">
        <f t="shared" si="63"/>
        <v>1.0654545454545463</v>
      </c>
      <c r="I73" s="216">
        <f t="shared" si="63"/>
        <v>0</v>
      </c>
      <c r="J73" s="216">
        <f t="shared" si="63"/>
        <v>0</v>
      </c>
      <c r="K73" s="216">
        <f t="shared" si="63"/>
        <v>0</v>
      </c>
      <c r="L73" s="216">
        <f t="shared" si="63"/>
        <v>0</v>
      </c>
      <c r="M73" s="216">
        <f t="shared" si="63"/>
        <v>0.5</v>
      </c>
      <c r="N73" s="221">
        <f t="shared" si="63"/>
        <v>0</v>
      </c>
      <c r="O73" s="221">
        <f t="shared" si="63"/>
        <v>0</v>
      </c>
      <c r="P73" s="221">
        <f t="shared" si="63"/>
        <v>0</v>
      </c>
      <c r="Q73" s="374">
        <f t="shared" si="63"/>
        <v>68</v>
      </c>
      <c r="R73" s="374">
        <f t="shared" si="63"/>
        <v>68</v>
      </c>
      <c r="S73" s="374">
        <f t="shared" si="63"/>
        <v>0</v>
      </c>
      <c r="T73" s="374">
        <f t="shared" si="63"/>
        <v>0</v>
      </c>
      <c r="U73" s="375">
        <f t="shared" si="63"/>
        <v>1.7</v>
      </c>
      <c r="V73" s="376">
        <f t="shared" si="63"/>
        <v>3.25</v>
      </c>
      <c r="W73" s="1"/>
      <c r="X73" s="1"/>
      <c r="Y73" s="1"/>
      <c r="Z73" s="1"/>
      <c r="AA73" s="1"/>
      <c r="AB73" s="1"/>
      <c r="AC73" s="1"/>
      <c r="AD73" s="1"/>
      <c r="AE73" s="1"/>
      <c r="AF73" s="1"/>
    </row>
    <row r="74" spans="1:32" ht="12.75" customHeight="1" x14ac:dyDescent="0.15">
      <c r="A74" s="477"/>
      <c r="B74" s="215">
        <v>10</v>
      </c>
      <c r="C74" s="372">
        <f t="shared" ref="C74:V74" si="64">C73+(C62-C63)/11</f>
        <v>1364</v>
      </c>
      <c r="D74" s="372">
        <f t="shared" si="64"/>
        <v>6.3299999999999965</v>
      </c>
      <c r="E74" s="373">
        <f t="shared" si="64"/>
        <v>577</v>
      </c>
      <c r="F74" s="373">
        <f t="shared" si="64"/>
        <v>3.8500000000000019</v>
      </c>
      <c r="G74" s="216">
        <f t="shared" si="64"/>
        <v>149.36363636363632</v>
      </c>
      <c r="H74" s="216">
        <f t="shared" si="64"/>
        <v>1.0736363636363646</v>
      </c>
      <c r="I74" s="216">
        <f t="shared" si="64"/>
        <v>0</v>
      </c>
      <c r="J74" s="216">
        <f t="shared" si="64"/>
        <v>0</v>
      </c>
      <c r="K74" s="216">
        <f t="shared" si="64"/>
        <v>0</v>
      </c>
      <c r="L74" s="216">
        <f t="shared" si="64"/>
        <v>0</v>
      </c>
      <c r="M74" s="216">
        <f t="shared" si="64"/>
        <v>0.5</v>
      </c>
      <c r="N74" s="221">
        <f t="shared" si="64"/>
        <v>0</v>
      </c>
      <c r="O74" s="221">
        <f t="shared" si="64"/>
        <v>0</v>
      </c>
      <c r="P74" s="221">
        <f t="shared" si="64"/>
        <v>0</v>
      </c>
      <c r="Q74" s="374">
        <f t="shared" si="64"/>
        <v>74</v>
      </c>
      <c r="R74" s="374">
        <f t="shared" si="64"/>
        <v>74</v>
      </c>
      <c r="S74" s="374">
        <f t="shared" si="64"/>
        <v>0</v>
      </c>
      <c r="T74" s="374">
        <f t="shared" si="64"/>
        <v>0</v>
      </c>
      <c r="U74" s="375">
        <f t="shared" si="64"/>
        <v>1.7</v>
      </c>
      <c r="V74" s="376">
        <f t="shared" si="64"/>
        <v>3.25</v>
      </c>
      <c r="W74" s="1"/>
      <c r="X74" s="1"/>
      <c r="Y74" s="1"/>
      <c r="Z74" s="1"/>
      <c r="AA74" s="1"/>
      <c r="AB74" s="1"/>
      <c r="AC74" s="1"/>
      <c r="AD74" s="1"/>
      <c r="AE74" s="1"/>
      <c r="AF74" s="1"/>
    </row>
    <row r="75" spans="1:32" ht="12.75" customHeight="1" x14ac:dyDescent="0.15">
      <c r="A75" s="477"/>
      <c r="B75" s="215">
        <v>11</v>
      </c>
      <c r="C75" s="372">
        <f t="shared" ref="C75:V75" si="65">C74+(C62-C63)/11</f>
        <v>1431</v>
      </c>
      <c r="D75" s="372">
        <f t="shared" si="65"/>
        <v>6.6399999999999961</v>
      </c>
      <c r="E75" s="373">
        <f t="shared" si="65"/>
        <v>610</v>
      </c>
      <c r="F75" s="373">
        <f t="shared" si="65"/>
        <v>4.0700000000000021</v>
      </c>
      <c r="G75" s="216">
        <f t="shared" si="65"/>
        <v>157.18181818181813</v>
      </c>
      <c r="H75" s="216">
        <f t="shared" si="65"/>
        <v>1.0818181818181829</v>
      </c>
      <c r="I75" s="216">
        <f t="shared" si="65"/>
        <v>0</v>
      </c>
      <c r="J75" s="216">
        <f t="shared" si="65"/>
        <v>0</v>
      </c>
      <c r="K75" s="216">
        <f t="shared" si="65"/>
        <v>0</v>
      </c>
      <c r="L75" s="216">
        <f t="shared" si="65"/>
        <v>0</v>
      </c>
      <c r="M75" s="216">
        <f t="shared" si="65"/>
        <v>0.5</v>
      </c>
      <c r="N75" s="221">
        <f t="shared" si="65"/>
        <v>0</v>
      </c>
      <c r="O75" s="221">
        <f t="shared" si="65"/>
        <v>0</v>
      </c>
      <c r="P75" s="221">
        <f t="shared" si="65"/>
        <v>0</v>
      </c>
      <c r="Q75" s="374">
        <f t="shared" si="65"/>
        <v>80</v>
      </c>
      <c r="R75" s="374">
        <f t="shared" si="65"/>
        <v>80</v>
      </c>
      <c r="S75" s="374">
        <f t="shared" si="65"/>
        <v>0</v>
      </c>
      <c r="T75" s="374">
        <f t="shared" si="65"/>
        <v>0</v>
      </c>
      <c r="U75" s="375">
        <f t="shared" si="65"/>
        <v>1.7</v>
      </c>
      <c r="V75" s="376">
        <f t="shared" si="65"/>
        <v>3.25</v>
      </c>
      <c r="W75" s="1"/>
      <c r="X75" s="1"/>
      <c r="Y75" s="1"/>
      <c r="Z75" s="1"/>
      <c r="AA75" s="1"/>
      <c r="AB75" s="1"/>
      <c r="AC75" s="1"/>
      <c r="AD75" s="1"/>
      <c r="AE75" s="1"/>
      <c r="AF75" s="1"/>
    </row>
    <row r="76" spans="1:32" ht="13.5" customHeight="1" thickBot="1" x14ac:dyDescent="0.2">
      <c r="A76" s="477"/>
      <c r="B76" s="217">
        <v>12</v>
      </c>
      <c r="C76" s="372">
        <f t="shared" ref="C76:V76" si="66">C75+(C62-C63)/11</f>
        <v>1498</v>
      </c>
      <c r="D76" s="377">
        <f t="shared" si="66"/>
        <v>6.9499999999999957</v>
      </c>
      <c r="E76" s="378">
        <f t="shared" si="66"/>
        <v>643</v>
      </c>
      <c r="F76" s="378">
        <f t="shared" si="66"/>
        <v>4.2900000000000018</v>
      </c>
      <c r="G76" s="216">
        <f t="shared" si="66"/>
        <v>164.99999999999994</v>
      </c>
      <c r="H76" s="216">
        <f t="shared" si="66"/>
        <v>1.0900000000000012</v>
      </c>
      <c r="I76" s="379">
        <f t="shared" si="66"/>
        <v>0</v>
      </c>
      <c r="J76" s="379">
        <f t="shared" si="66"/>
        <v>0</v>
      </c>
      <c r="K76" s="379">
        <f t="shared" si="66"/>
        <v>0</v>
      </c>
      <c r="L76" s="379">
        <f t="shared" si="66"/>
        <v>0</v>
      </c>
      <c r="M76" s="379">
        <f t="shared" si="66"/>
        <v>0.5</v>
      </c>
      <c r="N76" s="380">
        <f t="shared" si="66"/>
        <v>0</v>
      </c>
      <c r="O76" s="380">
        <f t="shared" si="66"/>
        <v>0</v>
      </c>
      <c r="P76" s="380">
        <f t="shared" si="66"/>
        <v>0</v>
      </c>
      <c r="Q76" s="374">
        <f t="shared" si="66"/>
        <v>86</v>
      </c>
      <c r="R76" s="381">
        <f t="shared" si="66"/>
        <v>86</v>
      </c>
      <c r="S76" s="382">
        <f t="shared" si="66"/>
        <v>0</v>
      </c>
      <c r="T76" s="382">
        <f t="shared" si="66"/>
        <v>0</v>
      </c>
      <c r="U76" s="383">
        <f t="shared" si="66"/>
        <v>1.7</v>
      </c>
      <c r="V76" s="384">
        <f t="shared" si="66"/>
        <v>3.25</v>
      </c>
      <c r="W76" s="1"/>
      <c r="X76" s="1"/>
      <c r="Y76" s="1"/>
      <c r="Z76" s="1"/>
      <c r="AA76" s="1"/>
      <c r="AB76" s="1"/>
      <c r="AC76" s="1"/>
      <c r="AD76" s="1"/>
      <c r="AE76" s="1"/>
      <c r="AF76" s="1"/>
    </row>
    <row r="77" spans="1:32" ht="42.75" customHeight="1" x14ac:dyDescent="0.15">
      <c r="A77" s="475" t="s">
        <v>340</v>
      </c>
      <c r="B77" s="214" t="s">
        <v>767</v>
      </c>
      <c r="C77" s="385">
        <v>1501</v>
      </c>
      <c r="D77" s="385">
        <v>7.7999999999999972</v>
      </c>
      <c r="E77" s="386">
        <v>506</v>
      </c>
      <c r="F77" s="386">
        <v>3.1999999999999993</v>
      </c>
      <c r="G77" s="361">
        <v>153.99999999999994</v>
      </c>
      <c r="H77" s="361">
        <v>1.3599999999999999</v>
      </c>
      <c r="I77" s="361">
        <v>0</v>
      </c>
      <c r="J77" s="361">
        <v>0</v>
      </c>
      <c r="K77" s="361">
        <v>0</v>
      </c>
      <c r="L77" s="361">
        <v>0</v>
      </c>
      <c r="M77" s="361">
        <v>0.5</v>
      </c>
      <c r="N77" s="387">
        <v>0</v>
      </c>
      <c r="O77" s="387">
        <v>0</v>
      </c>
      <c r="P77" s="387">
        <v>0</v>
      </c>
      <c r="Q77" s="388">
        <v>75</v>
      </c>
      <c r="R77" s="388">
        <v>75</v>
      </c>
      <c r="S77" s="389">
        <v>0</v>
      </c>
      <c r="T77" s="389">
        <v>0</v>
      </c>
      <c r="U77" s="390">
        <v>1.5</v>
      </c>
      <c r="V77" s="391">
        <v>3.4</v>
      </c>
      <c r="W77" s="1"/>
      <c r="X77" s="1"/>
      <c r="Y77" s="1"/>
      <c r="Z77" s="1"/>
      <c r="AA77" s="1"/>
      <c r="AB77" s="1"/>
      <c r="AC77" s="1"/>
      <c r="AD77" s="1"/>
      <c r="AE77" s="1"/>
      <c r="AF77" s="1"/>
    </row>
    <row r="78" spans="1:32" ht="13" x14ac:dyDescent="0.15">
      <c r="A78" s="476"/>
      <c r="B78" s="214" t="s">
        <v>768</v>
      </c>
      <c r="C78" s="372">
        <v>643</v>
      </c>
      <c r="D78" s="372">
        <v>3.51</v>
      </c>
      <c r="E78" s="373">
        <v>220</v>
      </c>
      <c r="F78" s="373">
        <v>1.33</v>
      </c>
      <c r="G78" s="216">
        <v>68</v>
      </c>
      <c r="H78" s="216">
        <v>1</v>
      </c>
      <c r="I78" s="216">
        <v>0</v>
      </c>
      <c r="J78" s="216">
        <v>0</v>
      </c>
      <c r="K78" s="216">
        <v>0</v>
      </c>
      <c r="L78" s="216">
        <v>0</v>
      </c>
      <c r="M78" s="216">
        <v>0.5</v>
      </c>
      <c r="N78" s="221">
        <v>0</v>
      </c>
      <c r="O78" s="221">
        <v>0</v>
      </c>
      <c r="P78" s="221">
        <v>0</v>
      </c>
      <c r="Q78" s="374">
        <v>20</v>
      </c>
      <c r="R78" s="374">
        <v>20</v>
      </c>
      <c r="S78" s="374">
        <v>0</v>
      </c>
      <c r="T78" s="374">
        <v>0</v>
      </c>
      <c r="U78" s="375">
        <v>1.5</v>
      </c>
      <c r="V78" s="376">
        <v>3.4</v>
      </c>
      <c r="W78" s="1"/>
      <c r="X78" s="1"/>
      <c r="Y78" s="1"/>
      <c r="Z78" s="1"/>
      <c r="AA78" s="1"/>
      <c r="AB78" s="1"/>
      <c r="AC78" s="1"/>
      <c r="AD78" s="1"/>
      <c r="AE78" s="1"/>
      <c r="AF78" s="1"/>
    </row>
    <row r="79" spans="1:32" ht="21.75" customHeight="1" x14ac:dyDescent="0.15">
      <c r="A79" s="477"/>
      <c r="B79" s="215" t="s">
        <v>341</v>
      </c>
      <c r="C79" s="372">
        <f t="shared" ref="C79:V79" si="67">(C77-C78)/11</f>
        <v>78</v>
      </c>
      <c r="D79" s="372">
        <f t="shared" si="67"/>
        <v>0.38999999999999974</v>
      </c>
      <c r="E79" s="373">
        <f t="shared" si="67"/>
        <v>26</v>
      </c>
      <c r="F79" s="373">
        <f t="shared" si="67"/>
        <v>0.16999999999999993</v>
      </c>
      <c r="G79" s="216">
        <f t="shared" si="67"/>
        <v>7.818181818181813</v>
      </c>
      <c r="H79" s="216">
        <f t="shared" si="67"/>
        <v>3.2727272727272716E-2</v>
      </c>
      <c r="I79" s="216">
        <f t="shared" si="67"/>
        <v>0</v>
      </c>
      <c r="J79" s="216">
        <f t="shared" si="67"/>
        <v>0</v>
      </c>
      <c r="K79" s="216">
        <f t="shared" si="67"/>
        <v>0</v>
      </c>
      <c r="L79" s="216">
        <f t="shared" si="67"/>
        <v>0</v>
      </c>
      <c r="M79" s="216">
        <f t="shared" si="67"/>
        <v>0</v>
      </c>
      <c r="N79" s="221">
        <f t="shared" si="67"/>
        <v>0</v>
      </c>
      <c r="O79" s="221">
        <f t="shared" si="67"/>
        <v>0</v>
      </c>
      <c r="P79" s="221">
        <f t="shared" si="67"/>
        <v>0</v>
      </c>
      <c r="Q79" s="374">
        <f t="shared" si="67"/>
        <v>5</v>
      </c>
      <c r="R79" s="374">
        <f t="shared" si="67"/>
        <v>5</v>
      </c>
      <c r="S79" s="374">
        <f t="shared" si="67"/>
        <v>0</v>
      </c>
      <c r="T79" s="374">
        <f t="shared" si="67"/>
        <v>0</v>
      </c>
      <c r="U79" s="375">
        <f t="shared" si="67"/>
        <v>0</v>
      </c>
      <c r="V79" s="376">
        <f t="shared" si="67"/>
        <v>0</v>
      </c>
      <c r="W79" s="1"/>
      <c r="X79" s="1"/>
      <c r="Y79" s="1"/>
      <c r="Z79" s="1"/>
      <c r="AA79" s="1"/>
      <c r="AB79" s="1"/>
      <c r="AC79" s="1"/>
      <c r="AD79" s="1"/>
      <c r="AE79" s="1"/>
      <c r="AF79" s="1"/>
    </row>
    <row r="80" spans="1:32" ht="12.75" customHeight="1" x14ac:dyDescent="0.15">
      <c r="A80" s="477"/>
      <c r="B80" s="215">
        <v>1</v>
      </c>
      <c r="C80" s="372">
        <f>C78</f>
        <v>643</v>
      </c>
      <c r="D80" s="372">
        <f t="shared" ref="D80:V80" si="68">D78</f>
        <v>3.51</v>
      </c>
      <c r="E80" s="373">
        <f t="shared" si="68"/>
        <v>220</v>
      </c>
      <c r="F80" s="373">
        <f t="shared" si="68"/>
        <v>1.33</v>
      </c>
      <c r="G80" s="216">
        <f t="shared" si="68"/>
        <v>68</v>
      </c>
      <c r="H80" s="216">
        <f t="shared" si="68"/>
        <v>1</v>
      </c>
      <c r="I80" s="216">
        <f t="shared" si="68"/>
        <v>0</v>
      </c>
      <c r="J80" s="216">
        <f t="shared" si="68"/>
        <v>0</v>
      </c>
      <c r="K80" s="216">
        <f t="shared" si="68"/>
        <v>0</v>
      </c>
      <c r="L80" s="216">
        <f t="shared" si="68"/>
        <v>0</v>
      </c>
      <c r="M80" s="216">
        <f t="shared" si="68"/>
        <v>0.5</v>
      </c>
      <c r="N80" s="221">
        <f t="shared" si="68"/>
        <v>0</v>
      </c>
      <c r="O80" s="221">
        <f t="shared" si="68"/>
        <v>0</v>
      </c>
      <c r="P80" s="221">
        <f t="shared" si="68"/>
        <v>0</v>
      </c>
      <c r="Q80" s="374">
        <f t="shared" si="68"/>
        <v>20</v>
      </c>
      <c r="R80" s="374">
        <f t="shared" si="68"/>
        <v>20</v>
      </c>
      <c r="S80" s="374">
        <f t="shared" si="68"/>
        <v>0</v>
      </c>
      <c r="T80" s="374">
        <f t="shared" si="68"/>
        <v>0</v>
      </c>
      <c r="U80" s="375">
        <f t="shared" si="68"/>
        <v>1.5</v>
      </c>
      <c r="V80" s="376">
        <f t="shared" si="68"/>
        <v>3.4</v>
      </c>
      <c r="W80" s="1"/>
      <c r="X80" s="1"/>
      <c r="Y80" s="1"/>
      <c r="Z80" s="1"/>
      <c r="AA80" s="1"/>
      <c r="AB80" s="1"/>
      <c r="AC80" s="1"/>
      <c r="AD80" s="1"/>
      <c r="AE80" s="1"/>
      <c r="AF80" s="1"/>
    </row>
    <row r="81" spans="1:32" ht="12.75" customHeight="1" x14ac:dyDescent="0.15">
      <c r="A81" s="477"/>
      <c r="B81" s="215">
        <v>2</v>
      </c>
      <c r="C81" s="372">
        <f t="shared" ref="C81:V81" si="69">C80+(C77-C78)/11</f>
        <v>721</v>
      </c>
      <c r="D81" s="372">
        <f t="shared" si="69"/>
        <v>3.8999999999999995</v>
      </c>
      <c r="E81" s="373">
        <f t="shared" si="69"/>
        <v>246</v>
      </c>
      <c r="F81" s="373">
        <f t="shared" si="69"/>
        <v>1.5</v>
      </c>
      <c r="G81" s="216">
        <f t="shared" si="69"/>
        <v>75.818181818181813</v>
      </c>
      <c r="H81" s="216">
        <f t="shared" si="69"/>
        <v>1.0327272727272727</v>
      </c>
      <c r="I81" s="216">
        <f t="shared" si="69"/>
        <v>0</v>
      </c>
      <c r="J81" s="216">
        <f t="shared" si="69"/>
        <v>0</v>
      </c>
      <c r="K81" s="216">
        <f t="shared" si="69"/>
        <v>0</v>
      </c>
      <c r="L81" s="216">
        <f t="shared" si="69"/>
        <v>0</v>
      </c>
      <c r="M81" s="216">
        <f t="shared" si="69"/>
        <v>0.5</v>
      </c>
      <c r="N81" s="221">
        <f t="shared" si="69"/>
        <v>0</v>
      </c>
      <c r="O81" s="221">
        <f t="shared" si="69"/>
        <v>0</v>
      </c>
      <c r="P81" s="221">
        <f t="shared" si="69"/>
        <v>0</v>
      </c>
      <c r="Q81" s="374">
        <f t="shared" si="69"/>
        <v>25</v>
      </c>
      <c r="R81" s="374">
        <f t="shared" si="69"/>
        <v>25</v>
      </c>
      <c r="S81" s="374">
        <f t="shared" si="69"/>
        <v>0</v>
      </c>
      <c r="T81" s="374">
        <f t="shared" si="69"/>
        <v>0</v>
      </c>
      <c r="U81" s="375">
        <f t="shared" si="69"/>
        <v>1.5</v>
      </c>
      <c r="V81" s="376">
        <f t="shared" si="69"/>
        <v>3.4</v>
      </c>
      <c r="W81" s="1"/>
      <c r="X81" s="1"/>
      <c r="Y81" s="1"/>
      <c r="Z81" s="1"/>
      <c r="AA81" s="1"/>
      <c r="AB81" s="1"/>
      <c r="AC81" s="1"/>
      <c r="AD81" s="1"/>
      <c r="AE81" s="1"/>
      <c r="AF81" s="1"/>
    </row>
    <row r="82" spans="1:32" ht="12.75" customHeight="1" x14ac:dyDescent="0.15">
      <c r="A82" s="477"/>
      <c r="B82" s="215">
        <v>3</v>
      </c>
      <c r="C82" s="372">
        <f t="shared" ref="C82:V82" si="70">C81+(C77-C78)/11</f>
        <v>799</v>
      </c>
      <c r="D82" s="372">
        <f t="shared" si="70"/>
        <v>4.2899999999999991</v>
      </c>
      <c r="E82" s="373">
        <f t="shared" si="70"/>
        <v>272</v>
      </c>
      <c r="F82" s="373">
        <f t="shared" si="70"/>
        <v>1.67</v>
      </c>
      <c r="G82" s="216">
        <f t="shared" si="70"/>
        <v>83.636363636363626</v>
      </c>
      <c r="H82" s="216">
        <f t="shared" si="70"/>
        <v>1.0654545454545454</v>
      </c>
      <c r="I82" s="216">
        <f t="shared" si="70"/>
        <v>0</v>
      </c>
      <c r="J82" s="216">
        <f t="shared" si="70"/>
        <v>0</v>
      </c>
      <c r="K82" s="216">
        <f t="shared" si="70"/>
        <v>0</v>
      </c>
      <c r="L82" s="216">
        <f t="shared" si="70"/>
        <v>0</v>
      </c>
      <c r="M82" s="216">
        <f t="shared" si="70"/>
        <v>0.5</v>
      </c>
      <c r="N82" s="221">
        <f t="shared" si="70"/>
        <v>0</v>
      </c>
      <c r="O82" s="221">
        <f t="shared" si="70"/>
        <v>0</v>
      </c>
      <c r="P82" s="221">
        <f t="shared" si="70"/>
        <v>0</v>
      </c>
      <c r="Q82" s="374">
        <f t="shared" si="70"/>
        <v>30</v>
      </c>
      <c r="R82" s="374">
        <f t="shared" si="70"/>
        <v>30</v>
      </c>
      <c r="S82" s="374">
        <f t="shared" si="70"/>
        <v>0</v>
      </c>
      <c r="T82" s="374">
        <f t="shared" si="70"/>
        <v>0</v>
      </c>
      <c r="U82" s="375">
        <f t="shared" si="70"/>
        <v>1.5</v>
      </c>
      <c r="V82" s="376">
        <f t="shared" si="70"/>
        <v>3.4</v>
      </c>
      <c r="W82" s="1"/>
      <c r="X82" s="1"/>
      <c r="Y82" s="1"/>
      <c r="Z82" s="1"/>
      <c r="AA82" s="1"/>
      <c r="AB82" s="1"/>
      <c r="AC82" s="1"/>
      <c r="AD82" s="1"/>
      <c r="AE82" s="1"/>
      <c r="AF82" s="1"/>
    </row>
    <row r="83" spans="1:32" ht="12.75" customHeight="1" x14ac:dyDescent="0.15">
      <c r="A83" s="477"/>
      <c r="B83" s="215">
        <v>4</v>
      </c>
      <c r="C83" s="372">
        <f t="shared" ref="C83:V83" si="71">C82+(C77-C78)/11</f>
        <v>877</v>
      </c>
      <c r="D83" s="372">
        <f t="shared" si="71"/>
        <v>4.6799999999999988</v>
      </c>
      <c r="E83" s="373">
        <f t="shared" si="71"/>
        <v>298</v>
      </c>
      <c r="F83" s="373">
        <f t="shared" si="71"/>
        <v>1.8399999999999999</v>
      </c>
      <c r="G83" s="216">
        <f t="shared" si="71"/>
        <v>91.454545454545439</v>
      </c>
      <c r="H83" s="216">
        <f t="shared" si="71"/>
        <v>1.0981818181818181</v>
      </c>
      <c r="I83" s="216">
        <f t="shared" si="71"/>
        <v>0</v>
      </c>
      <c r="J83" s="216">
        <f t="shared" si="71"/>
        <v>0</v>
      </c>
      <c r="K83" s="216">
        <f t="shared" si="71"/>
        <v>0</v>
      </c>
      <c r="L83" s="216">
        <f t="shared" si="71"/>
        <v>0</v>
      </c>
      <c r="M83" s="216">
        <f t="shared" si="71"/>
        <v>0.5</v>
      </c>
      <c r="N83" s="221">
        <f t="shared" si="71"/>
        <v>0</v>
      </c>
      <c r="O83" s="221">
        <f t="shared" si="71"/>
        <v>0</v>
      </c>
      <c r="P83" s="221">
        <f t="shared" si="71"/>
        <v>0</v>
      </c>
      <c r="Q83" s="374">
        <f t="shared" si="71"/>
        <v>35</v>
      </c>
      <c r="R83" s="374">
        <f t="shared" si="71"/>
        <v>35</v>
      </c>
      <c r="S83" s="374">
        <f t="shared" si="71"/>
        <v>0</v>
      </c>
      <c r="T83" s="374">
        <f t="shared" si="71"/>
        <v>0</v>
      </c>
      <c r="U83" s="375">
        <f t="shared" si="71"/>
        <v>1.5</v>
      </c>
      <c r="V83" s="376">
        <f t="shared" si="71"/>
        <v>3.4</v>
      </c>
      <c r="W83" s="1"/>
      <c r="X83" s="1"/>
      <c r="Y83" s="1"/>
      <c r="Z83" s="1"/>
      <c r="AA83" s="1"/>
      <c r="AB83" s="1"/>
      <c r="AC83" s="1"/>
      <c r="AD83" s="1"/>
      <c r="AE83" s="1"/>
      <c r="AF83" s="1"/>
    </row>
    <row r="84" spans="1:32" ht="12.75" customHeight="1" x14ac:dyDescent="0.15">
      <c r="A84" s="477"/>
      <c r="B84" s="215">
        <v>5</v>
      </c>
      <c r="C84" s="372">
        <f t="shared" ref="C84:V84" si="72">C83+(C77-C78)/11</f>
        <v>955</v>
      </c>
      <c r="D84" s="372">
        <f t="shared" si="72"/>
        <v>5.0699999999999985</v>
      </c>
      <c r="E84" s="373">
        <f t="shared" si="72"/>
        <v>324</v>
      </c>
      <c r="F84" s="373">
        <f t="shared" si="72"/>
        <v>2.0099999999999998</v>
      </c>
      <c r="G84" s="216">
        <f t="shared" si="72"/>
        <v>99.272727272727252</v>
      </c>
      <c r="H84" s="216">
        <f t="shared" si="72"/>
        <v>1.1309090909090909</v>
      </c>
      <c r="I84" s="216">
        <f t="shared" si="72"/>
        <v>0</v>
      </c>
      <c r="J84" s="216">
        <f t="shared" si="72"/>
        <v>0</v>
      </c>
      <c r="K84" s="216">
        <f t="shared" si="72"/>
        <v>0</v>
      </c>
      <c r="L84" s="216">
        <f t="shared" si="72"/>
        <v>0</v>
      </c>
      <c r="M84" s="216">
        <f t="shared" si="72"/>
        <v>0.5</v>
      </c>
      <c r="N84" s="221">
        <f t="shared" si="72"/>
        <v>0</v>
      </c>
      <c r="O84" s="221">
        <f t="shared" si="72"/>
        <v>0</v>
      </c>
      <c r="P84" s="221">
        <f t="shared" si="72"/>
        <v>0</v>
      </c>
      <c r="Q84" s="374">
        <f t="shared" si="72"/>
        <v>40</v>
      </c>
      <c r="R84" s="374">
        <f t="shared" si="72"/>
        <v>40</v>
      </c>
      <c r="S84" s="374">
        <f t="shared" si="72"/>
        <v>0</v>
      </c>
      <c r="T84" s="374">
        <f t="shared" si="72"/>
        <v>0</v>
      </c>
      <c r="U84" s="375">
        <f t="shared" si="72"/>
        <v>1.5</v>
      </c>
      <c r="V84" s="376">
        <f t="shared" si="72"/>
        <v>3.4</v>
      </c>
      <c r="W84" s="1"/>
      <c r="X84" s="1"/>
      <c r="Y84" s="1"/>
      <c r="Z84" s="1"/>
      <c r="AA84" s="1"/>
      <c r="AB84" s="1"/>
      <c r="AC84" s="1"/>
      <c r="AD84" s="1"/>
      <c r="AE84" s="1"/>
      <c r="AF84" s="1"/>
    </row>
    <row r="85" spans="1:32" ht="12.75" customHeight="1" x14ac:dyDescent="0.15">
      <c r="A85" s="477"/>
      <c r="B85" s="215">
        <v>6</v>
      </c>
      <c r="C85" s="372">
        <f t="shared" ref="C85:V85" si="73">C84+(C77-C78)/11</f>
        <v>1033</v>
      </c>
      <c r="D85" s="372">
        <f t="shared" si="73"/>
        <v>5.4599999999999982</v>
      </c>
      <c r="E85" s="373">
        <f t="shared" si="73"/>
        <v>350</v>
      </c>
      <c r="F85" s="373">
        <f t="shared" si="73"/>
        <v>2.1799999999999997</v>
      </c>
      <c r="G85" s="216">
        <f t="shared" si="73"/>
        <v>107.09090909090907</v>
      </c>
      <c r="H85" s="216">
        <f t="shared" si="73"/>
        <v>1.1636363636363636</v>
      </c>
      <c r="I85" s="216">
        <f t="shared" si="73"/>
        <v>0</v>
      </c>
      <c r="J85" s="216">
        <f t="shared" si="73"/>
        <v>0</v>
      </c>
      <c r="K85" s="216">
        <f t="shared" si="73"/>
        <v>0</v>
      </c>
      <c r="L85" s="216">
        <f t="shared" si="73"/>
        <v>0</v>
      </c>
      <c r="M85" s="216">
        <f t="shared" si="73"/>
        <v>0.5</v>
      </c>
      <c r="N85" s="221">
        <f t="shared" si="73"/>
        <v>0</v>
      </c>
      <c r="O85" s="221">
        <f t="shared" si="73"/>
        <v>0</v>
      </c>
      <c r="P85" s="221">
        <f t="shared" si="73"/>
        <v>0</v>
      </c>
      <c r="Q85" s="374">
        <f t="shared" si="73"/>
        <v>45</v>
      </c>
      <c r="R85" s="374">
        <f t="shared" si="73"/>
        <v>45</v>
      </c>
      <c r="S85" s="374">
        <f t="shared" si="73"/>
        <v>0</v>
      </c>
      <c r="T85" s="374">
        <f t="shared" si="73"/>
        <v>0</v>
      </c>
      <c r="U85" s="375">
        <f t="shared" si="73"/>
        <v>1.5</v>
      </c>
      <c r="V85" s="376">
        <f t="shared" si="73"/>
        <v>3.4</v>
      </c>
      <c r="W85" s="1"/>
      <c r="X85" s="1"/>
      <c r="Y85" s="1"/>
      <c r="Z85" s="1"/>
      <c r="AA85" s="1"/>
      <c r="AB85" s="1"/>
      <c r="AC85" s="1"/>
      <c r="AD85" s="1"/>
      <c r="AE85" s="1"/>
      <c r="AF85" s="1"/>
    </row>
    <row r="86" spans="1:32" ht="12.75" customHeight="1" x14ac:dyDescent="0.15">
      <c r="A86" s="477"/>
      <c r="B86" s="215">
        <v>7</v>
      </c>
      <c r="C86" s="372">
        <f t="shared" ref="C86:V86" si="74">C85+(C77-C78)/11</f>
        <v>1111</v>
      </c>
      <c r="D86" s="372">
        <f t="shared" si="74"/>
        <v>5.8499999999999979</v>
      </c>
      <c r="E86" s="373">
        <f t="shared" si="74"/>
        <v>376</v>
      </c>
      <c r="F86" s="373">
        <f t="shared" si="74"/>
        <v>2.3499999999999996</v>
      </c>
      <c r="G86" s="216">
        <f t="shared" si="74"/>
        <v>114.90909090909088</v>
      </c>
      <c r="H86" s="216">
        <f t="shared" si="74"/>
        <v>1.1963636363636363</v>
      </c>
      <c r="I86" s="216">
        <f t="shared" si="74"/>
        <v>0</v>
      </c>
      <c r="J86" s="216">
        <f t="shared" si="74"/>
        <v>0</v>
      </c>
      <c r="K86" s="216">
        <f t="shared" si="74"/>
        <v>0</v>
      </c>
      <c r="L86" s="216">
        <f t="shared" si="74"/>
        <v>0</v>
      </c>
      <c r="M86" s="216">
        <f t="shared" si="74"/>
        <v>0.5</v>
      </c>
      <c r="N86" s="221">
        <f t="shared" si="74"/>
        <v>0</v>
      </c>
      <c r="O86" s="221">
        <f t="shared" si="74"/>
        <v>0</v>
      </c>
      <c r="P86" s="221">
        <f t="shared" si="74"/>
        <v>0</v>
      </c>
      <c r="Q86" s="374">
        <f t="shared" si="74"/>
        <v>50</v>
      </c>
      <c r="R86" s="374">
        <f t="shared" si="74"/>
        <v>50</v>
      </c>
      <c r="S86" s="374">
        <f t="shared" si="74"/>
        <v>0</v>
      </c>
      <c r="T86" s="374">
        <f t="shared" si="74"/>
        <v>0</v>
      </c>
      <c r="U86" s="375">
        <f t="shared" si="74"/>
        <v>1.5</v>
      </c>
      <c r="V86" s="376">
        <f t="shared" si="74"/>
        <v>3.4</v>
      </c>
      <c r="W86" s="1"/>
      <c r="X86" s="1"/>
      <c r="Y86" s="1"/>
      <c r="Z86" s="1"/>
      <c r="AA86" s="1"/>
      <c r="AB86" s="1"/>
      <c r="AC86" s="1"/>
      <c r="AD86" s="1"/>
      <c r="AE86" s="1"/>
      <c r="AF86" s="1"/>
    </row>
    <row r="87" spans="1:32" ht="12.75" customHeight="1" x14ac:dyDescent="0.15">
      <c r="A87" s="477"/>
      <c r="B87" s="215">
        <v>8</v>
      </c>
      <c r="C87" s="372">
        <f t="shared" ref="C87:V87" si="75">C86+(C77-C78)/11</f>
        <v>1189</v>
      </c>
      <c r="D87" s="372">
        <f t="shared" si="75"/>
        <v>6.2399999999999975</v>
      </c>
      <c r="E87" s="373">
        <f t="shared" si="75"/>
        <v>402</v>
      </c>
      <c r="F87" s="373">
        <f t="shared" si="75"/>
        <v>2.5199999999999996</v>
      </c>
      <c r="G87" s="216">
        <f t="shared" si="75"/>
        <v>122.72727272727269</v>
      </c>
      <c r="H87" s="216">
        <f t="shared" si="75"/>
        <v>1.229090909090909</v>
      </c>
      <c r="I87" s="216">
        <f t="shared" si="75"/>
        <v>0</v>
      </c>
      <c r="J87" s="216">
        <f t="shared" si="75"/>
        <v>0</v>
      </c>
      <c r="K87" s="216">
        <f t="shared" si="75"/>
        <v>0</v>
      </c>
      <c r="L87" s="216">
        <f t="shared" si="75"/>
        <v>0</v>
      </c>
      <c r="M87" s="216">
        <f t="shared" si="75"/>
        <v>0.5</v>
      </c>
      <c r="N87" s="221">
        <f t="shared" si="75"/>
        <v>0</v>
      </c>
      <c r="O87" s="221">
        <f t="shared" si="75"/>
        <v>0</v>
      </c>
      <c r="P87" s="221">
        <f t="shared" si="75"/>
        <v>0</v>
      </c>
      <c r="Q87" s="374">
        <f t="shared" si="75"/>
        <v>55</v>
      </c>
      <c r="R87" s="374">
        <f t="shared" si="75"/>
        <v>55</v>
      </c>
      <c r="S87" s="374">
        <f t="shared" si="75"/>
        <v>0</v>
      </c>
      <c r="T87" s="374">
        <f t="shared" si="75"/>
        <v>0</v>
      </c>
      <c r="U87" s="375">
        <f t="shared" si="75"/>
        <v>1.5</v>
      </c>
      <c r="V87" s="376">
        <f t="shared" si="75"/>
        <v>3.4</v>
      </c>
      <c r="W87" s="1"/>
      <c r="X87" s="1"/>
      <c r="Y87" s="1"/>
      <c r="Z87" s="1"/>
      <c r="AA87" s="1"/>
      <c r="AB87" s="1"/>
      <c r="AC87" s="1"/>
      <c r="AD87" s="1"/>
      <c r="AE87" s="1"/>
      <c r="AF87" s="1"/>
    </row>
    <row r="88" spans="1:32" ht="12.75" customHeight="1" x14ac:dyDescent="0.15">
      <c r="A88" s="477"/>
      <c r="B88" s="215">
        <v>9</v>
      </c>
      <c r="C88" s="372">
        <f t="shared" ref="C88:V88" si="76">C87+(C77-C78)/11</f>
        <v>1267</v>
      </c>
      <c r="D88" s="372">
        <f t="shared" si="76"/>
        <v>6.6299999999999972</v>
      </c>
      <c r="E88" s="373">
        <f t="shared" si="76"/>
        <v>428</v>
      </c>
      <c r="F88" s="373">
        <f t="shared" si="76"/>
        <v>2.6899999999999995</v>
      </c>
      <c r="G88" s="216">
        <f t="shared" si="76"/>
        <v>130.5454545454545</v>
      </c>
      <c r="H88" s="216">
        <f t="shared" si="76"/>
        <v>1.2618181818181817</v>
      </c>
      <c r="I88" s="216">
        <f t="shared" si="76"/>
        <v>0</v>
      </c>
      <c r="J88" s="216">
        <f t="shared" si="76"/>
        <v>0</v>
      </c>
      <c r="K88" s="216">
        <f t="shared" si="76"/>
        <v>0</v>
      </c>
      <c r="L88" s="216">
        <f t="shared" si="76"/>
        <v>0</v>
      </c>
      <c r="M88" s="216">
        <f t="shared" si="76"/>
        <v>0.5</v>
      </c>
      <c r="N88" s="221">
        <f t="shared" si="76"/>
        <v>0</v>
      </c>
      <c r="O88" s="221">
        <f t="shared" si="76"/>
        <v>0</v>
      </c>
      <c r="P88" s="221">
        <f t="shared" si="76"/>
        <v>0</v>
      </c>
      <c r="Q88" s="374">
        <f t="shared" si="76"/>
        <v>60</v>
      </c>
      <c r="R88" s="374">
        <f t="shared" si="76"/>
        <v>60</v>
      </c>
      <c r="S88" s="374">
        <f t="shared" si="76"/>
        <v>0</v>
      </c>
      <c r="T88" s="374">
        <f t="shared" si="76"/>
        <v>0</v>
      </c>
      <c r="U88" s="375">
        <f t="shared" si="76"/>
        <v>1.5</v>
      </c>
      <c r="V88" s="376">
        <f t="shared" si="76"/>
        <v>3.4</v>
      </c>
      <c r="W88" s="1"/>
      <c r="X88" s="1"/>
      <c r="Y88" s="1"/>
      <c r="Z88" s="1"/>
      <c r="AA88" s="1"/>
      <c r="AB88" s="1"/>
      <c r="AC88" s="1"/>
      <c r="AD88" s="1"/>
      <c r="AE88" s="1"/>
      <c r="AF88" s="1"/>
    </row>
    <row r="89" spans="1:32" ht="12.75" customHeight="1" x14ac:dyDescent="0.15">
      <c r="A89" s="477"/>
      <c r="B89" s="215">
        <v>10</v>
      </c>
      <c r="C89" s="372">
        <f t="shared" ref="C89:V89" si="77">C88+(C77-C78)/11</f>
        <v>1345</v>
      </c>
      <c r="D89" s="372">
        <f t="shared" si="77"/>
        <v>7.0199999999999969</v>
      </c>
      <c r="E89" s="373">
        <f t="shared" si="77"/>
        <v>454</v>
      </c>
      <c r="F89" s="373">
        <f t="shared" si="77"/>
        <v>2.8599999999999994</v>
      </c>
      <c r="G89" s="216">
        <f t="shared" si="77"/>
        <v>138.36363636363632</v>
      </c>
      <c r="H89" s="216">
        <f t="shared" si="77"/>
        <v>1.2945454545454544</v>
      </c>
      <c r="I89" s="216">
        <f t="shared" si="77"/>
        <v>0</v>
      </c>
      <c r="J89" s="216">
        <f t="shared" si="77"/>
        <v>0</v>
      </c>
      <c r="K89" s="216">
        <f t="shared" si="77"/>
        <v>0</v>
      </c>
      <c r="L89" s="216">
        <f t="shared" si="77"/>
        <v>0</v>
      </c>
      <c r="M89" s="216">
        <f t="shared" si="77"/>
        <v>0.5</v>
      </c>
      <c r="N89" s="221">
        <f t="shared" si="77"/>
        <v>0</v>
      </c>
      <c r="O89" s="221">
        <f t="shared" si="77"/>
        <v>0</v>
      </c>
      <c r="P89" s="221">
        <f t="shared" si="77"/>
        <v>0</v>
      </c>
      <c r="Q89" s="374">
        <f t="shared" si="77"/>
        <v>65</v>
      </c>
      <c r="R89" s="374">
        <f t="shared" si="77"/>
        <v>65</v>
      </c>
      <c r="S89" s="374">
        <f t="shared" si="77"/>
        <v>0</v>
      </c>
      <c r="T89" s="374">
        <f t="shared" si="77"/>
        <v>0</v>
      </c>
      <c r="U89" s="375">
        <f t="shared" si="77"/>
        <v>1.5</v>
      </c>
      <c r="V89" s="376">
        <f t="shared" si="77"/>
        <v>3.4</v>
      </c>
      <c r="W89" s="1"/>
      <c r="X89" s="1"/>
      <c r="Y89" s="1"/>
      <c r="Z89" s="1"/>
      <c r="AA89" s="1"/>
      <c r="AB89" s="1"/>
      <c r="AC89" s="1"/>
      <c r="AD89" s="1"/>
      <c r="AE89" s="1"/>
      <c r="AF89" s="1"/>
    </row>
    <row r="90" spans="1:32" ht="12.75" customHeight="1" x14ac:dyDescent="0.15">
      <c r="A90" s="477"/>
      <c r="B90" s="215">
        <v>11</v>
      </c>
      <c r="C90" s="372">
        <f t="shared" ref="C90:V90" si="78">C89+(C77-C78)/11</f>
        <v>1423</v>
      </c>
      <c r="D90" s="372">
        <f t="shared" si="78"/>
        <v>7.4099999999999966</v>
      </c>
      <c r="E90" s="373">
        <f t="shared" si="78"/>
        <v>480</v>
      </c>
      <c r="F90" s="373">
        <f t="shared" si="78"/>
        <v>3.0299999999999994</v>
      </c>
      <c r="G90" s="216">
        <f t="shared" si="78"/>
        <v>146.18181818181813</v>
      </c>
      <c r="H90" s="216">
        <f t="shared" si="78"/>
        <v>1.3272727272727272</v>
      </c>
      <c r="I90" s="216">
        <f t="shared" si="78"/>
        <v>0</v>
      </c>
      <c r="J90" s="216">
        <f t="shared" si="78"/>
        <v>0</v>
      </c>
      <c r="K90" s="216">
        <f t="shared" si="78"/>
        <v>0</v>
      </c>
      <c r="L90" s="216">
        <f t="shared" si="78"/>
        <v>0</v>
      </c>
      <c r="M90" s="216">
        <f t="shared" si="78"/>
        <v>0.5</v>
      </c>
      <c r="N90" s="221">
        <f t="shared" si="78"/>
        <v>0</v>
      </c>
      <c r="O90" s="221">
        <f t="shared" si="78"/>
        <v>0</v>
      </c>
      <c r="P90" s="221">
        <f t="shared" si="78"/>
        <v>0</v>
      </c>
      <c r="Q90" s="374">
        <f t="shared" si="78"/>
        <v>70</v>
      </c>
      <c r="R90" s="374">
        <f t="shared" si="78"/>
        <v>70</v>
      </c>
      <c r="S90" s="374">
        <f t="shared" si="78"/>
        <v>0</v>
      </c>
      <c r="T90" s="374">
        <f t="shared" si="78"/>
        <v>0</v>
      </c>
      <c r="U90" s="375">
        <f t="shared" si="78"/>
        <v>1.5</v>
      </c>
      <c r="V90" s="376">
        <f t="shared" si="78"/>
        <v>3.4</v>
      </c>
      <c r="W90" s="1"/>
      <c r="X90" s="1"/>
      <c r="Y90" s="1"/>
      <c r="Z90" s="1"/>
      <c r="AA90" s="1"/>
      <c r="AB90" s="1"/>
      <c r="AC90" s="1"/>
      <c r="AD90" s="1"/>
      <c r="AE90" s="1"/>
      <c r="AF90" s="1"/>
    </row>
    <row r="91" spans="1:32" ht="13.5" customHeight="1" thickBot="1" x14ac:dyDescent="0.2">
      <c r="A91" s="477"/>
      <c r="B91" s="217">
        <v>12</v>
      </c>
      <c r="C91" s="372">
        <f t="shared" ref="C91:V91" si="79">C90+(C77-C78)/11</f>
        <v>1501</v>
      </c>
      <c r="D91" s="377">
        <f t="shared" si="79"/>
        <v>7.7999999999999963</v>
      </c>
      <c r="E91" s="378">
        <f t="shared" si="79"/>
        <v>506</v>
      </c>
      <c r="F91" s="378">
        <f t="shared" si="79"/>
        <v>3.1999999999999993</v>
      </c>
      <c r="G91" s="216">
        <f t="shared" si="79"/>
        <v>153.99999999999994</v>
      </c>
      <c r="H91" s="216">
        <f t="shared" si="79"/>
        <v>1.3599999999999999</v>
      </c>
      <c r="I91" s="379">
        <f t="shared" si="79"/>
        <v>0</v>
      </c>
      <c r="J91" s="379">
        <f t="shared" si="79"/>
        <v>0</v>
      </c>
      <c r="K91" s="379">
        <f t="shared" si="79"/>
        <v>0</v>
      </c>
      <c r="L91" s="379">
        <f t="shared" si="79"/>
        <v>0</v>
      </c>
      <c r="M91" s="379">
        <f t="shared" si="79"/>
        <v>0.5</v>
      </c>
      <c r="N91" s="380">
        <f t="shared" si="79"/>
        <v>0</v>
      </c>
      <c r="O91" s="380">
        <f t="shared" si="79"/>
        <v>0</v>
      </c>
      <c r="P91" s="380">
        <f t="shared" si="79"/>
        <v>0</v>
      </c>
      <c r="Q91" s="374">
        <f t="shared" si="79"/>
        <v>75</v>
      </c>
      <c r="R91" s="381">
        <f t="shared" si="79"/>
        <v>75</v>
      </c>
      <c r="S91" s="382">
        <f t="shared" si="79"/>
        <v>0</v>
      </c>
      <c r="T91" s="382">
        <f t="shared" si="79"/>
        <v>0</v>
      </c>
      <c r="U91" s="383">
        <f t="shared" si="79"/>
        <v>1.5</v>
      </c>
      <c r="V91" s="384">
        <f t="shared" si="79"/>
        <v>3.4</v>
      </c>
      <c r="W91" s="1"/>
      <c r="X91" s="1"/>
      <c r="Y91" s="1"/>
      <c r="Z91" s="1"/>
      <c r="AA91" s="1"/>
      <c r="AB91" s="1"/>
      <c r="AC91" s="1"/>
      <c r="AD91" s="1"/>
      <c r="AE91" s="1"/>
      <c r="AF91" s="1"/>
    </row>
    <row r="92" spans="1:32" ht="42.75" customHeight="1" x14ac:dyDescent="0.15">
      <c r="A92" s="475" t="s">
        <v>354</v>
      </c>
      <c r="B92" s="214" t="s">
        <v>767</v>
      </c>
      <c r="C92" s="385">
        <v>1346</v>
      </c>
      <c r="D92" s="385">
        <v>4.4900000000000011</v>
      </c>
      <c r="E92" s="386">
        <v>725</v>
      </c>
      <c r="F92" s="386">
        <v>4.8000000000000016</v>
      </c>
      <c r="G92" s="361">
        <v>134</v>
      </c>
      <c r="H92" s="361">
        <v>1</v>
      </c>
      <c r="I92" s="361">
        <v>0</v>
      </c>
      <c r="J92" s="361">
        <v>0</v>
      </c>
      <c r="K92" s="361">
        <v>0</v>
      </c>
      <c r="L92" s="361">
        <v>0</v>
      </c>
      <c r="M92" s="361">
        <v>0.5</v>
      </c>
      <c r="N92" s="387">
        <v>0</v>
      </c>
      <c r="O92" s="387">
        <v>0</v>
      </c>
      <c r="P92" s="387">
        <v>0</v>
      </c>
      <c r="Q92" s="388">
        <v>86</v>
      </c>
      <c r="R92" s="388">
        <v>86</v>
      </c>
      <c r="S92" s="389">
        <v>0</v>
      </c>
      <c r="T92" s="389">
        <v>0</v>
      </c>
      <c r="U92" s="390">
        <v>6</v>
      </c>
      <c r="V92" s="391">
        <v>3.2</v>
      </c>
      <c r="W92" s="1"/>
      <c r="X92" s="1"/>
      <c r="Y92" s="1"/>
      <c r="Z92" s="1"/>
      <c r="AA92" s="1"/>
      <c r="AB92" s="1"/>
      <c r="AC92" s="1"/>
      <c r="AD92" s="1"/>
      <c r="AE92" s="1"/>
      <c r="AF92" s="1"/>
    </row>
    <row r="93" spans="1:32" ht="13" x14ac:dyDescent="0.15">
      <c r="A93" s="476"/>
      <c r="B93" s="214" t="s">
        <v>768</v>
      </c>
      <c r="C93" s="372">
        <v>620</v>
      </c>
      <c r="D93" s="372">
        <v>2.0699999999999998</v>
      </c>
      <c r="E93" s="373">
        <v>340</v>
      </c>
      <c r="F93" s="373">
        <v>2.27</v>
      </c>
      <c r="G93" s="216">
        <v>64</v>
      </c>
      <c r="H93" s="216">
        <v>1</v>
      </c>
      <c r="I93" s="216">
        <v>0</v>
      </c>
      <c r="J93" s="216">
        <v>0</v>
      </c>
      <c r="K93" s="216">
        <v>0</v>
      </c>
      <c r="L93" s="216">
        <v>0</v>
      </c>
      <c r="M93" s="216">
        <v>0.5</v>
      </c>
      <c r="N93" s="221">
        <v>0</v>
      </c>
      <c r="O93" s="221">
        <v>0</v>
      </c>
      <c r="P93" s="221">
        <v>0</v>
      </c>
      <c r="Q93" s="374">
        <v>20</v>
      </c>
      <c r="R93" s="374">
        <v>20</v>
      </c>
      <c r="S93" s="374">
        <v>0</v>
      </c>
      <c r="T93" s="374">
        <v>0</v>
      </c>
      <c r="U93" s="375">
        <v>6</v>
      </c>
      <c r="V93" s="376">
        <v>3.2</v>
      </c>
      <c r="W93" s="1"/>
      <c r="X93" s="1"/>
      <c r="Y93" s="1"/>
      <c r="Z93" s="1"/>
      <c r="AA93" s="1"/>
      <c r="AB93" s="1"/>
      <c r="AC93" s="1"/>
      <c r="AD93" s="1"/>
      <c r="AE93" s="1"/>
      <c r="AF93" s="1"/>
    </row>
    <row r="94" spans="1:32" ht="21.75" customHeight="1" x14ac:dyDescent="0.15">
      <c r="A94" s="477"/>
      <c r="B94" s="215" t="s">
        <v>355</v>
      </c>
      <c r="C94" s="372">
        <f t="shared" ref="C94:V94" si="80">(C92-C93)/11</f>
        <v>66</v>
      </c>
      <c r="D94" s="372">
        <f t="shared" si="80"/>
        <v>0.22000000000000011</v>
      </c>
      <c r="E94" s="373">
        <f t="shared" si="80"/>
        <v>35</v>
      </c>
      <c r="F94" s="373">
        <f t="shared" si="80"/>
        <v>0.23000000000000015</v>
      </c>
      <c r="G94" s="216">
        <f t="shared" si="80"/>
        <v>6.3636363636363633</v>
      </c>
      <c r="H94" s="216">
        <f t="shared" si="80"/>
        <v>0</v>
      </c>
      <c r="I94" s="216">
        <f t="shared" si="80"/>
        <v>0</v>
      </c>
      <c r="J94" s="216">
        <f t="shared" si="80"/>
        <v>0</v>
      </c>
      <c r="K94" s="216">
        <f t="shared" si="80"/>
        <v>0</v>
      </c>
      <c r="L94" s="216">
        <f t="shared" si="80"/>
        <v>0</v>
      </c>
      <c r="M94" s="216">
        <f t="shared" si="80"/>
        <v>0</v>
      </c>
      <c r="N94" s="221">
        <f t="shared" si="80"/>
        <v>0</v>
      </c>
      <c r="O94" s="221">
        <f t="shared" si="80"/>
        <v>0</v>
      </c>
      <c r="P94" s="221">
        <f t="shared" si="80"/>
        <v>0</v>
      </c>
      <c r="Q94" s="374">
        <f t="shared" si="80"/>
        <v>6</v>
      </c>
      <c r="R94" s="374">
        <f t="shared" si="80"/>
        <v>6</v>
      </c>
      <c r="S94" s="374">
        <f t="shared" si="80"/>
        <v>0</v>
      </c>
      <c r="T94" s="374">
        <f t="shared" si="80"/>
        <v>0</v>
      </c>
      <c r="U94" s="375">
        <f t="shared" si="80"/>
        <v>0</v>
      </c>
      <c r="V94" s="376">
        <f t="shared" si="80"/>
        <v>0</v>
      </c>
      <c r="W94" s="1"/>
      <c r="X94" s="1"/>
      <c r="Y94" s="1"/>
      <c r="Z94" s="1"/>
      <c r="AA94" s="1"/>
      <c r="AB94" s="1"/>
      <c r="AC94" s="1"/>
      <c r="AD94" s="1"/>
      <c r="AE94" s="1"/>
      <c r="AF94" s="1"/>
    </row>
    <row r="95" spans="1:32" ht="12.75" customHeight="1" x14ac:dyDescent="0.15">
      <c r="A95" s="477"/>
      <c r="B95" s="215">
        <v>1</v>
      </c>
      <c r="C95" s="372">
        <f>C93</f>
        <v>620</v>
      </c>
      <c r="D95" s="372">
        <f t="shared" ref="D95:V95" si="81">D93</f>
        <v>2.0699999999999998</v>
      </c>
      <c r="E95" s="373">
        <f t="shared" si="81"/>
        <v>340</v>
      </c>
      <c r="F95" s="373">
        <f t="shared" si="81"/>
        <v>2.27</v>
      </c>
      <c r="G95" s="216">
        <f t="shared" si="81"/>
        <v>64</v>
      </c>
      <c r="H95" s="216">
        <f t="shared" si="81"/>
        <v>1</v>
      </c>
      <c r="I95" s="216">
        <f t="shared" si="81"/>
        <v>0</v>
      </c>
      <c r="J95" s="216">
        <f t="shared" si="81"/>
        <v>0</v>
      </c>
      <c r="K95" s="216">
        <f t="shared" si="81"/>
        <v>0</v>
      </c>
      <c r="L95" s="216">
        <f t="shared" si="81"/>
        <v>0</v>
      </c>
      <c r="M95" s="216">
        <f t="shared" si="81"/>
        <v>0.5</v>
      </c>
      <c r="N95" s="221">
        <f t="shared" si="81"/>
        <v>0</v>
      </c>
      <c r="O95" s="221">
        <f t="shared" si="81"/>
        <v>0</v>
      </c>
      <c r="P95" s="221">
        <f t="shared" si="81"/>
        <v>0</v>
      </c>
      <c r="Q95" s="374">
        <f t="shared" si="81"/>
        <v>20</v>
      </c>
      <c r="R95" s="374">
        <f t="shared" si="81"/>
        <v>20</v>
      </c>
      <c r="S95" s="374">
        <f t="shared" si="81"/>
        <v>0</v>
      </c>
      <c r="T95" s="374">
        <f t="shared" si="81"/>
        <v>0</v>
      </c>
      <c r="U95" s="375">
        <f t="shared" si="81"/>
        <v>6</v>
      </c>
      <c r="V95" s="376">
        <f t="shared" si="81"/>
        <v>3.2</v>
      </c>
      <c r="W95" s="1"/>
      <c r="X95" s="1"/>
      <c r="Y95" s="1"/>
      <c r="Z95" s="1"/>
      <c r="AA95" s="1"/>
      <c r="AB95" s="1"/>
      <c r="AC95" s="1"/>
      <c r="AD95" s="1"/>
      <c r="AE95" s="1"/>
      <c r="AF95" s="1"/>
    </row>
    <row r="96" spans="1:32" ht="12.75" customHeight="1" x14ac:dyDescent="0.15">
      <c r="A96" s="477"/>
      <c r="B96" s="215">
        <v>2</v>
      </c>
      <c r="C96" s="372">
        <f t="shared" ref="C96:V96" si="82">C95+(C92-C93)/11</f>
        <v>686</v>
      </c>
      <c r="D96" s="372">
        <f t="shared" si="82"/>
        <v>2.29</v>
      </c>
      <c r="E96" s="373">
        <f t="shared" si="82"/>
        <v>375</v>
      </c>
      <c r="F96" s="373">
        <f t="shared" si="82"/>
        <v>2.5</v>
      </c>
      <c r="G96" s="216">
        <f t="shared" si="82"/>
        <v>70.36363636363636</v>
      </c>
      <c r="H96" s="216">
        <f t="shared" si="82"/>
        <v>1</v>
      </c>
      <c r="I96" s="216">
        <f t="shared" si="82"/>
        <v>0</v>
      </c>
      <c r="J96" s="216">
        <f t="shared" si="82"/>
        <v>0</v>
      </c>
      <c r="K96" s="216">
        <f t="shared" si="82"/>
        <v>0</v>
      </c>
      <c r="L96" s="216">
        <f t="shared" si="82"/>
        <v>0</v>
      </c>
      <c r="M96" s="216">
        <f t="shared" si="82"/>
        <v>0.5</v>
      </c>
      <c r="N96" s="221">
        <f t="shared" si="82"/>
        <v>0</v>
      </c>
      <c r="O96" s="221">
        <f t="shared" si="82"/>
        <v>0</v>
      </c>
      <c r="P96" s="221">
        <f t="shared" si="82"/>
        <v>0</v>
      </c>
      <c r="Q96" s="374">
        <f t="shared" si="82"/>
        <v>26</v>
      </c>
      <c r="R96" s="374">
        <f t="shared" si="82"/>
        <v>26</v>
      </c>
      <c r="S96" s="374">
        <f t="shared" si="82"/>
        <v>0</v>
      </c>
      <c r="T96" s="374">
        <f t="shared" si="82"/>
        <v>0</v>
      </c>
      <c r="U96" s="375">
        <f t="shared" si="82"/>
        <v>6</v>
      </c>
      <c r="V96" s="376">
        <f t="shared" si="82"/>
        <v>3.2</v>
      </c>
      <c r="W96" s="1"/>
      <c r="X96" s="1"/>
      <c r="Y96" s="1"/>
      <c r="Z96" s="1"/>
      <c r="AA96" s="1"/>
      <c r="AB96" s="1"/>
      <c r="AC96" s="1"/>
      <c r="AD96" s="1"/>
      <c r="AE96" s="1"/>
      <c r="AF96" s="1"/>
    </row>
    <row r="97" spans="1:32" ht="12.75" customHeight="1" x14ac:dyDescent="0.15">
      <c r="A97" s="477"/>
      <c r="B97" s="215">
        <v>3</v>
      </c>
      <c r="C97" s="372">
        <f t="shared" ref="C97:V97" si="83">C96+(C92-C93)/11</f>
        <v>752</v>
      </c>
      <c r="D97" s="372">
        <f t="shared" si="83"/>
        <v>2.5100000000000002</v>
      </c>
      <c r="E97" s="373">
        <f t="shared" si="83"/>
        <v>410</v>
      </c>
      <c r="F97" s="373">
        <f t="shared" si="83"/>
        <v>2.73</v>
      </c>
      <c r="G97" s="216">
        <f t="shared" si="83"/>
        <v>76.72727272727272</v>
      </c>
      <c r="H97" s="216">
        <f t="shared" si="83"/>
        <v>1</v>
      </c>
      <c r="I97" s="216">
        <f t="shared" si="83"/>
        <v>0</v>
      </c>
      <c r="J97" s="216">
        <f t="shared" si="83"/>
        <v>0</v>
      </c>
      <c r="K97" s="216">
        <f t="shared" si="83"/>
        <v>0</v>
      </c>
      <c r="L97" s="216">
        <f t="shared" si="83"/>
        <v>0</v>
      </c>
      <c r="M97" s="216">
        <f t="shared" si="83"/>
        <v>0.5</v>
      </c>
      <c r="N97" s="221">
        <f t="shared" si="83"/>
        <v>0</v>
      </c>
      <c r="O97" s="221">
        <f t="shared" si="83"/>
        <v>0</v>
      </c>
      <c r="P97" s="221">
        <f t="shared" si="83"/>
        <v>0</v>
      </c>
      <c r="Q97" s="374">
        <f t="shared" si="83"/>
        <v>32</v>
      </c>
      <c r="R97" s="374">
        <f t="shared" si="83"/>
        <v>32</v>
      </c>
      <c r="S97" s="374">
        <f t="shared" si="83"/>
        <v>0</v>
      </c>
      <c r="T97" s="374">
        <f t="shared" si="83"/>
        <v>0</v>
      </c>
      <c r="U97" s="375">
        <f t="shared" si="83"/>
        <v>6</v>
      </c>
      <c r="V97" s="376">
        <f t="shared" si="83"/>
        <v>3.2</v>
      </c>
      <c r="W97" s="1"/>
      <c r="X97" s="1"/>
      <c r="Y97" s="1"/>
      <c r="Z97" s="1"/>
      <c r="AA97" s="1"/>
      <c r="AB97" s="1"/>
      <c r="AC97" s="1"/>
      <c r="AD97" s="1"/>
      <c r="AE97" s="1"/>
      <c r="AF97" s="1"/>
    </row>
    <row r="98" spans="1:32" ht="12.75" customHeight="1" x14ac:dyDescent="0.15">
      <c r="A98" s="477"/>
      <c r="B98" s="215">
        <v>4</v>
      </c>
      <c r="C98" s="372">
        <f t="shared" ref="C98:V98" si="84">C97+(C92-C93)/11</f>
        <v>818</v>
      </c>
      <c r="D98" s="372">
        <f t="shared" si="84"/>
        <v>2.7300000000000004</v>
      </c>
      <c r="E98" s="373">
        <f t="shared" si="84"/>
        <v>445</v>
      </c>
      <c r="F98" s="373">
        <f t="shared" si="84"/>
        <v>2.96</v>
      </c>
      <c r="G98" s="216">
        <f t="shared" si="84"/>
        <v>83.090909090909079</v>
      </c>
      <c r="H98" s="216">
        <f t="shared" si="84"/>
        <v>1</v>
      </c>
      <c r="I98" s="216">
        <f t="shared" si="84"/>
        <v>0</v>
      </c>
      <c r="J98" s="216">
        <f t="shared" si="84"/>
        <v>0</v>
      </c>
      <c r="K98" s="216">
        <f t="shared" si="84"/>
        <v>0</v>
      </c>
      <c r="L98" s="216">
        <f t="shared" si="84"/>
        <v>0</v>
      </c>
      <c r="M98" s="216">
        <f t="shared" si="84"/>
        <v>0.5</v>
      </c>
      <c r="N98" s="221">
        <f t="shared" si="84"/>
        <v>0</v>
      </c>
      <c r="O98" s="221">
        <f t="shared" si="84"/>
        <v>0</v>
      </c>
      <c r="P98" s="221">
        <f t="shared" si="84"/>
        <v>0</v>
      </c>
      <c r="Q98" s="374">
        <f t="shared" si="84"/>
        <v>38</v>
      </c>
      <c r="R98" s="374">
        <f t="shared" si="84"/>
        <v>38</v>
      </c>
      <c r="S98" s="374">
        <f t="shared" si="84"/>
        <v>0</v>
      </c>
      <c r="T98" s="374">
        <f t="shared" si="84"/>
        <v>0</v>
      </c>
      <c r="U98" s="375">
        <f t="shared" si="84"/>
        <v>6</v>
      </c>
      <c r="V98" s="376">
        <f t="shared" si="84"/>
        <v>3.2</v>
      </c>
      <c r="W98" s="1"/>
      <c r="X98" s="1"/>
      <c r="Y98" s="1"/>
      <c r="Z98" s="1"/>
      <c r="AA98" s="1"/>
      <c r="AB98" s="1"/>
      <c r="AC98" s="1"/>
      <c r="AD98" s="1"/>
      <c r="AE98" s="1"/>
      <c r="AF98" s="1"/>
    </row>
    <row r="99" spans="1:32" ht="12.75" customHeight="1" x14ac:dyDescent="0.15">
      <c r="A99" s="477"/>
      <c r="B99" s="215">
        <v>5</v>
      </c>
      <c r="C99" s="372">
        <f t="shared" ref="C99:V99" si="85">C98+(C92-C93)/11</f>
        <v>884</v>
      </c>
      <c r="D99" s="372">
        <f t="shared" si="85"/>
        <v>2.9500000000000006</v>
      </c>
      <c r="E99" s="373">
        <f t="shared" si="85"/>
        <v>480</v>
      </c>
      <c r="F99" s="373">
        <f t="shared" si="85"/>
        <v>3.19</v>
      </c>
      <c r="G99" s="216">
        <f t="shared" si="85"/>
        <v>89.454545454545439</v>
      </c>
      <c r="H99" s="216">
        <f t="shared" si="85"/>
        <v>1</v>
      </c>
      <c r="I99" s="216">
        <f t="shared" si="85"/>
        <v>0</v>
      </c>
      <c r="J99" s="216">
        <f t="shared" si="85"/>
        <v>0</v>
      </c>
      <c r="K99" s="216">
        <f t="shared" si="85"/>
        <v>0</v>
      </c>
      <c r="L99" s="216">
        <f t="shared" si="85"/>
        <v>0</v>
      </c>
      <c r="M99" s="216">
        <f t="shared" si="85"/>
        <v>0.5</v>
      </c>
      <c r="N99" s="221">
        <f t="shared" si="85"/>
        <v>0</v>
      </c>
      <c r="O99" s="221">
        <f t="shared" si="85"/>
        <v>0</v>
      </c>
      <c r="P99" s="221">
        <f t="shared" si="85"/>
        <v>0</v>
      </c>
      <c r="Q99" s="374">
        <f t="shared" si="85"/>
        <v>44</v>
      </c>
      <c r="R99" s="374">
        <f t="shared" si="85"/>
        <v>44</v>
      </c>
      <c r="S99" s="374">
        <f t="shared" si="85"/>
        <v>0</v>
      </c>
      <c r="T99" s="374">
        <f t="shared" si="85"/>
        <v>0</v>
      </c>
      <c r="U99" s="375">
        <f t="shared" si="85"/>
        <v>6</v>
      </c>
      <c r="V99" s="376">
        <f t="shared" si="85"/>
        <v>3.2</v>
      </c>
      <c r="W99" s="1"/>
      <c r="X99" s="1"/>
      <c r="Y99" s="1"/>
      <c r="Z99" s="1"/>
      <c r="AA99" s="1"/>
      <c r="AB99" s="1"/>
      <c r="AC99" s="1"/>
      <c r="AD99" s="1"/>
      <c r="AE99" s="1"/>
      <c r="AF99" s="1"/>
    </row>
    <row r="100" spans="1:32" ht="12.75" customHeight="1" x14ac:dyDescent="0.15">
      <c r="A100" s="477"/>
      <c r="B100" s="215">
        <v>6</v>
      </c>
      <c r="C100" s="372">
        <f t="shared" ref="C100:V100" si="86">C99+(C92-C93)/11</f>
        <v>950</v>
      </c>
      <c r="D100" s="372">
        <f t="shared" si="86"/>
        <v>3.1700000000000008</v>
      </c>
      <c r="E100" s="373">
        <f t="shared" si="86"/>
        <v>515</v>
      </c>
      <c r="F100" s="373">
        <f t="shared" si="86"/>
        <v>3.42</v>
      </c>
      <c r="G100" s="216">
        <f t="shared" si="86"/>
        <v>95.818181818181799</v>
      </c>
      <c r="H100" s="216">
        <f t="shared" si="86"/>
        <v>1</v>
      </c>
      <c r="I100" s="216">
        <f t="shared" si="86"/>
        <v>0</v>
      </c>
      <c r="J100" s="216">
        <f t="shared" si="86"/>
        <v>0</v>
      </c>
      <c r="K100" s="216">
        <f t="shared" si="86"/>
        <v>0</v>
      </c>
      <c r="L100" s="216">
        <f t="shared" si="86"/>
        <v>0</v>
      </c>
      <c r="M100" s="216">
        <f t="shared" si="86"/>
        <v>0.5</v>
      </c>
      <c r="N100" s="221">
        <f t="shared" si="86"/>
        <v>0</v>
      </c>
      <c r="O100" s="221">
        <f t="shared" si="86"/>
        <v>0</v>
      </c>
      <c r="P100" s="221">
        <f t="shared" si="86"/>
        <v>0</v>
      </c>
      <c r="Q100" s="374">
        <f t="shared" si="86"/>
        <v>50</v>
      </c>
      <c r="R100" s="374">
        <f t="shared" si="86"/>
        <v>50</v>
      </c>
      <c r="S100" s="374">
        <f t="shared" si="86"/>
        <v>0</v>
      </c>
      <c r="T100" s="374">
        <f t="shared" si="86"/>
        <v>0</v>
      </c>
      <c r="U100" s="375">
        <f t="shared" si="86"/>
        <v>6</v>
      </c>
      <c r="V100" s="376">
        <f t="shared" si="86"/>
        <v>3.2</v>
      </c>
      <c r="W100" s="1"/>
      <c r="X100" s="1"/>
      <c r="Y100" s="1"/>
      <c r="Z100" s="1"/>
      <c r="AA100" s="1"/>
      <c r="AB100" s="1"/>
      <c r="AC100" s="1"/>
      <c r="AD100" s="1"/>
      <c r="AE100" s="1"/>
      <c r="AF100" s="1"/>
    </row>
    <row r="101" spans="1:32" ht="12.75" customHeight="1" x14ac:dyDescent="0.15">
      <c r="A101" s="477"/>
      <c r="B101" s="215">
        <v>7</v>
      </c>
      <c r="C101" s="372">
        <f t="shared" ref="C101:V101" si="87">C100+(C92-C93)/11</f>
        <v>1016</v>
      </c>
      <c r="D101" s="372">
        <f t="shared" si="87"/>
        <v>3.390000000000001</v>
      </c>
      <c r="E101" s="373">
        <f t="shared" si="87"/>
        <v>550</v>
      </c>
      <c r="F101" s="373">
        <f t="shared" si="87"/>
        <v>3.65</v>
      </c>
      <c r="G101" s="216">
        <f t="shared" si="87"/>
        <v>102.18181818181816</v>
      </c>
      <c r="H101" s="216">
        <f t="shared" si="87"/>
        <v>1</v>
      </c>
      <c r="I101" s="216">
        <f t="shared" si="87"/>
        <v>0</v>
      </c>
      <c r="J101" s="216">
        <f t="shared" si="87"/>
        <v>0</v>
      </c>
      <c r="K101" s="216">
        <f t="shared" si="87"/>
        <v>0</v>
      </c>
      <c r="L101" s="216">
        <f t="shared" si="87"/>
        <v>0</v>
      </c>
      <c r="M101" s="216">
        <f t="shared" si="87"/>
        <v>0.5</v>
      </c>
      <c r="N101" s="221">
        <f t="shared" si="87"/>
        <v>0</v>
      </c>
      <c r="O101" s="221">
        <f t="shared" si="87"/>
        <v>0</v>
      </c>
      <c r="P101" s="221">
        <f t="shared" si="87"/>
        <v>0</v>
      </c>
      <c r="Q101" s="374">
        <f t="shared" si="87"/>
        <v>56</v>
      </c>
      <c r="R101" s="374">
        <f t="shared" si="87"/>
        <v>56</v>
      </c>
      <c r="S101" s="374">
        <f t="shared" si="87"/>
        <v>0</v>
      </c>
      <c r="T101" s="374">
        <f t="shared" si="87"/>
        <v>0</v>
      </c>
      <c r="U101" s="375">
        <f t="shared" si="87"/>
        <v>6</v>
      </c>
      <c r="V101" s="376">
        <f t="shared" si="87"/>
        <v>3.2</v>
      </c>
      <c r="W101" s="1"/>
      <c r="X101" s="1"/>
      <c r="Y101" s="1"/>
      <c r="Z101" s="1"/>
      <c r="AA101" s="1"/>
      <c r="AB101" s="1"/>
      <c r="AC101" s="1"/>
      <c r="AD101" s="1"/>
      <c r="AE101" s="1"/>
      <c r="AF101" s="1"/>
    </row>
    <row r="102" spans="1:32" ht="12.75" customHeight="1" x14ac:dyDescent="0.15">
      <c r="A102" s="477"/>
      <c r="B102" s="215">
        <v>8</v>
      </c>
      <c r="C102" s="372">
        <f t="shared" ref="C102:V102" si="88">C101+(C92-C93)/11</f>
        <v>1082</v>
      </c>
      <c r="D102" s="372">
        <f t="shared" si="88"/>
        <v>3.6100000000000012</v>
      </c>
      <c r="E102" s="373">
        <f t="shared" si="88"/>
        <v>585</v>
      </c>
      <c r="F102" s="373">
        <f t="shared" si="88"/>
        <v>3.88</v>
      </c>
      <c r="G102" s="216">
        <f t="shared" si="88"/>
        <v>108.54545454545452</v>
      </c>
      <c r="H102" s="216">
        <f t="shared" si="88"/>
        <v>1</v>
      </c>
      <c r="I102" s="216">
        <f t="shared" si="88"/>
        <v>0</v>
      </c>
      <c r="J102" s="216">
        <f t="shared" si="88"/>
        <v>0</v>
      </c>
      <c r="K102" s="216">
        <f t="shared" si="88"/>
        <v>0</v>
      </c>
      <c r="L102" s="216">
        <f t="shared" si="88"/>
        <v>0</v>
      </c>
      <c r="M102" s="216">
        <f t="shared" si="88"/>
        <v>0.5</v>
      </c>
      <c r="N102" s="221">
        <f t="shared" si="88"/>
        <v>0</v>
      </c>
      <c r="O102" s="221">
        <f t="shared" si="88"/>
        <v>0</v>
      </c>
      <c r="P102" s="221">
        <f t="shared" si="88"/>
        <v>0</v>
      </c>
      <c r="Q102" s="374">
        <f t="shared" si="88"/>
        <v>62</v>
      </c>
      <c r="R102" s="374">
        <f t="shared" si="88"/>
        <v>62</v>
      </c>
      <c r="S102" s="374">
        <f t="shared" si="88"/>
        <v>0</v>
      </c>
      <c r="T102" s="374">
        <f t="shared" si="88"/>
        <v>0</v>
      </c>
      <c r="U102" s="375">
        <f t="shared" si="88"/>
        <v>6</v>
      </c>
      <c r="V102" s="376">
        <f t="shared" si="88"/>
        <v>3.2</v>
      </c>
      <c r="W102" s="1"/>
      <c r="X102" s="1"/>
      <c r="Y102" s="1"/>
      <c r="Z102" s="1"/>
      <c r="AA102" s="1"/>
      <c r="AB102" s="1"/>
      <c r="AC102" s="1"/>
      <c r="AD102" s="1"/>
      <c r="AE102" s="1"/>
      <c r="AF102" s="1"/>
    </row>
    <row r="103" spans="1:32" ht="12.75" customHeight="1" x14ac:dyDescent="0.15">
      <c r="A103" s="477"/>
      <c r="B103" s="215">
        <v>9</v>
      </c>
      <c r="C103" s="372">
        <f t="shared" ref="C103:V103" si="89">C102+(C92-C93)/11</f>
        <v>1148</v>
      </c>
      <c r="D103" s="372">
        <f t="shared" si="89"/>
        <v>3.8300000000000014</v>
      </c>
      <c r="E103" s="373">
        <f t="shared" si="89"/>
        <v>620</v>
      </c>
      <c r="F103" s="373">
        <f t="shared" si="89"/>
        <v>4.1100000000000003</v>
      </c>
      <c r="G103" s="216">
        <f t="shared" si="89"/>
        <v>114.90909090909088</v>
      </c>
      <c r="H103" s="216">
        <f t="shared" si="89"/>
        <v>1</v>
      </c>
      <c r="I103" s="216">
        <f t="shared" si="89"/>
        <v>0</v>
      </c>
      <c r="J103" s="216">
        <f t="shared" si="89"/>
        <v>0</v>
      </c>
      <c r="K103" s="216">
        <f t="shared" si="89"/>
        <v>0</v>
      </c>
      <c r="L103" s="216">
        <f t="shared" si="89"/>
        <v>0</v>
      </c>
      <c r="M103" s="216">
        <f t="shared" si="89"/>
        <v>0.5</v>
      </c>
      <c r="N103" s="221">
        <f t="shared" si="89"/>
        <v>0</v>
      </c>
      <c r="O103" s="221">
        <f t="shared" si="89"/>
        <v>0</v>
      </c>
      <c r="P103" s="221">
        <f t="shared" si="89"/>
        <v>0</v>
      </c>
      <c r="Q103" s="374">
        <f t="shared" si="89"/>
        <v>68</v>
      </c>
      <c r="R103" s="374">
        <f t="shared" si="89"/>
        <v>68</v>
      </c>
      <c r="S103" s="374">
        <f t="shared" si="89"/>
        <v>0</v>
      </c>
      <c r="T103" s="374">
        <f t="shared" si="89"/>
        <v>0</v>
      </c>
      <c r="U103" s="375">
        <f t="shared" si="89"/>
        <v>6</v>
      </c>
      <c r="V103" s="376">
        <f t="shared" si="89"/>
        <v>3.2</v>
      </c>
      <c r="W103" s="1"/>
      <c r="X103" s="1"/>
      <c r="Y103" s="1"/>
      <c r="Z103" s="1"/>
      <c r="AA103" s="1"/>
      <c r="AB103" s="1"/>
      <c r="AC103" s="1"/>
      <c r="AD103" s="1"/>
      <c r="AE103" s="1"/>
      <c r="AF103" s="1"/>
    </row>
    <row r="104" spans="1:32" ht="12.75" customHeight="1" x14ac:dyDescent="0.15">
      <c r="A104" s="477"/>
      <c r="B104" s="215">
        <v>10</v>
      </c>
      <c r="C104" s="372">
        <f t="shared" ref="C104:V104" si="90">C103+(C92-C93)/11</f>
        <v>1214</v>
      </c>
      <c r="D104" s="372">
        <f t="shared" si="90"/>
        <v>4.0500000000000016</v>
      </c>
      <c r="E104" s="373">
        <f t="shared" si="90"/>
        <v>655</v>
      </c>
      <c r="F104" s="373">
        <f t="shared" si="90"/>
        <v>4.3400000000000007</v>
      </c>
      <c r="G104" s="216">
        <f t="shared" si="90"/>
        <v>121.27272727272724</v>
      </c>
      <c r="H104" s="216">
        <f t="shared" si="90"/>
        <v>1</v>
      </c>
      <c r="I104" s="216">
        <f t="shared" si="90"/>
        <v>0</v>
      </c>
      <c r="J104" s="216">
        <f t="shared" si="90"/>
        <v>0</v>
      </c>
      <c r="K104" s="216">
        <f t="shared" si="90"/>
        <v>0</v>
      </c>
      <c r="L104" s="216">
        <f t="shared" si="90"/>
        <v>0</v>
      </c>
      <c r="M104" s="216">
        <f t="shared" si="90"/>
        <v>0.5</v>
      </c>
      <c r="N104" s="221">
        <f t="shared" si="90"/>
        <v>0</v>
      </c>
      <c r="O104" s="221">
        <f t="shared" si="90"/>
        <v>0</v>
      </c>
      <c r="P104" s="221">
        <f t="shared" si="90"/>
        <v>0</v>
      </c>
      <c r="Q104" s="374">
        <f t="shared" si="90"/>
        <v>74</v>
      </c>
      <c r="R104" s="374">
        <f t="shared" si="90"/>
        <v>74</v>
      </c>
      <c r="S104" s="374">
        <f t="shared" si="90"/>
        <v>0</v>
      </c>
      <c r="T104" s="374">
        <f t="shared" si="90"/>
        <v>0</v>
      </c>
      <c r="U104" s="375">
        <f t="shared" si="90"/>
        <v>6</v>
      </c>
      <c r="V104" s="376">
        <f t="shared" si="90"/>
        <v>3.2</v>
      </c>
      <c r="W104" s="1"/>
      <c r="X104" s="1"/>
      <c r="Y104" s="1"/>
      <c r="Z104" s="1"/>
      <c r="AA104" s="1"/>
      <c r="AB104" s="1"/>
      <c r="AC104" s="1"/>
      <c r="AD104" s="1"/>
      <c r="AE104" s="1"/>
      <c r="AF104" s="1"/>
    </row>
    <row r="105" spans="1:32" ht="12.75" customHeight="1" x14ac:dyDescent="0.15">
      <c r="A105" s="477"/>
      <c r="B105" s="215">
        <v>11</v>
      </c>
      <c r="C105" s="372">
        <f t="shared" ref="C105:V105" si="91">C104+(C92-C93)/11</f>
        <v>1280</v>
      </c>
      <c r="D105" s="372">
        <f t="shared" si="91"/>
        <v>4.2700000000000014</v>
      </c>
      <c r="E105" s="373">
        <f t="shared" si="91"/>
        <v>690</v>
      </c>
      <c r="F105" s="373">
        <f t="shared" si="91"/>
        <v>4.5700000000000012</v>
      </c>
      <c r="G105" s="216">
        <f t="shared" si="91"/>
        <v>127.6363636363636</v>
      </c>
      <c r="H105" s="216">
        <f t="shared" si="91"/>
        <v>1</v>
      </c>
      <c r="I105" s="216">
        <f t="shared" si="91"/>
        <v>0</v>
      </c>
      <c r="J105" s="216">
        <f t="shared" si="91"/>
        <v>0</v>
      </c>
      <c r="K105" s="216">
        <f t="shared" si="91"/>
        <v>0</v>
      </c>
      <c r="L105" s="216">
        <f t="shared" si="91"/>
        <v>0</v>
      </c>
      <c r="M105" s="216">
        <f t="shared" si="91"/>
        <v>0.5</v>
      </c>
      <c r="N105" s="221">
        <f t="shared" si="91"/>
        <v>0</v>
      </c>
      <c r="O105" s="221">
        <f t="shared" si="91"/>
        <v>0</v>
      </c>
      <c r="P105" s="221">
        <f t="shared" si="91"/>
        <v>0</v>
      </c>
      <c r="Q105" s="374">
        <f t="shared" si="91"/>
        <v>80</v>
      </c>
      <c r="R105" s="374">
        <f t="shared" si="91"/>
        <v>80</v>
      </c>
      <c r="S105" s="374">
        <f t="shared" si="91"/>
        <v>0</v>
      </c>
      <c r="T105" s="374">
        <f t="shared" si="91"/>
        <v>0</v>
      </c>
      <c r="U105" s="375">
        <f t="shared" si="91"/>
        <v>6</v>
      </c>
      <c r="V105" s="376">
        <f t="shared" si="91"/>
        <v>3.2</v>
      </c>
      <c r="W105" s="1"/>
      <c r="X105" s="1"/>
      <c r="Y105" s="1"/>
      <c r="Z105" s="1"/>
      <c r="AA105" s="1"/>
      <c r="AB105" s="1"/>
      <c r="AC105" s="1"/>
      <c r="AD105" s="1"/>
      <c r="AE105" s="1"/>
      <c r="AF105" s="1"/>
    </row>
    <row r="106" spans="1:32" ht="13.5" customHeight="1" thickBot="1" x14ac:dyDescent="0.2">
      <c r="A106" s="477"/>
      <c r="B106" s="217">
        <v>12</v>
      </c>
      <c r="C106" s="372">
        <f t="shared" ref="C106:V106" si="92">C105+(C92-C93)/11</f>
        <v>1346</v>
      </c>
      <c r="D106" s="377">
        <f t="shared" si="92"/>
        <v>4.4900000000000011</v>
      </c>
      <c r="E106" s="378">
        <f t="shared" si="92"/>
        <v>725</v>
      </c>
      <c r="F106" s="378">
        <f t="shared" si="92"/>
        <v>4.8000000000000016</v>
      </c>
      <c r="G106" s="216">
        <f t="shared" si="92"/>
        <v>133.99999999999997</v>
      </c>
      <c r="H106" s="216">
        <f t="shared" si="92"/>
        <v>1</v>
      </c>
      <c r="I106" s="379">
        <f t="shared" si="92"/>
        <v>0</v>
      </c>
      <c r="J106" s="379">
        <f t="shared" si="92"/>
        <v>0</v>
      </c>
      <c r="K106" s="379">
        <f t="shared" si="92"/>
        <v>0</v>
      </c>
      <c r="L106" s="379">
        <f t="shared" si="92"/>
        <v>0</v>
      </c>
      <c r="M106" s="379">
        <f t="shared" si="92"/>
        <v>0.5</v>
      </c>
      <c r="N106" s="380">
        <f t="shared" si="92"/>
        <v>0</v>
      </c>
      <c r="O106" s="380">
        <f t="shared" si="92"/>
        <v>0</v>
      </c>
      <c r="P106" s="380">
        <f t="shared" si="92"/>
        <v>0</v>
      </c>
      <c r="Q106" s="374">
        <f t="shared" si="92"/>
        <v>86</v>
      </c>
      <c r="R106" s="381">
        <f t="shared" si="92"/>
        <v>86</v>
      </c>
      <c r="S106" s="382">
        <f t="shared" si="92"/>
        <v>0</v>
      </c>
      <c r="T106" s="382">
        <f t="shared" si="92"/>
        <v>0</v>
      </c>
      <c r="U106" s="383">
        <f t="shared" si="92"/>
        <v>6</v>
      </c>
      <c r="V106" s="384">
        <f t="shared" si="92"/>
        <v>3.2</v>
      </c>
      <c r="W106" s="1"/>
      <c r="X106" s="1"/>
      <c r="Y106" s="1"/>
      <c r="Z106" s="1"/>
      <c r="AA106" s="1"/>
      <c r="AB106" s="1"/>
      <c r="AC106" s="1"/>
      <c r="AD106" s="1"/>
      <c r="AE106" s="1"/>
      <c r="AF106" s="1"/>
    </row>
    <row r="107" spans="1:32" ht="42.75" customHeight="1" x14ac:dyDescent="0.15">
      <c r="A107" s="475" t="s">
        <v>360</v>
      </c>
      <c r="B107" s="214" t="s">
        <v>767</v>
      </c>
      <c r="C107" s="385">
        <v>1405</v>
      </c>
      <c r="D107" s="385">
        <v>4.6800000000000006</v>
      </c>
      <c r="E107" s="386">
        <v>422</v>
      </c>
      <c r="F107" s="386">
        <v>2.8499999999999992</v>
      </c>
      <c r="G107" s="361">
        <v>130.99999999999997</v>
      </c>
      <c r="H107" s="361">
        <v>1.3599999999999999</v>
      </c>
      <c r="I107" s="361">
        <v>0</v>
      </c>
      <c r="J107" s="361">
        <v>0</v>
      </c>
      <c r="K107" s="361">
        <v>0</v>
      </c>
      <c r="L107" s="361">
        <v>0</v>
      </c>
      <c r="M107" s="361">
        <v>0.5</v>
      </c>
      <c r="N107" s="387">
        <v>0</v>
      </c>
      <c r="O107" s="387">
        <v>0</v>
      </c>
      <c r="P107" s="387">
        <v>0</v>
      </c>
      <c r="Q107" s="388">
        <v>86</v>
      </c>
      <c r="R107" s="388">
        <v>86</v>
      </c>
      <c r="S107" s="389">
        <v>0</v>
      </c>
      <c r="T107" s="389">
        <v>0</v>
      </c>
      <c r="U107" s="390">
        <v>6</v>
      </c>
      <c r="V107" s="391">
        <v>3.1</v>
      </c>
      <c r="W107" s="1"/>
      <c r="X107" s="1"/>
      <c r="Y107" s="1"/>
      <c r="Z107" s="1"/>
      <c r="AA107" s="1"/>
      <c r="AB107" s="1"/>
      <c r="AC107" s="1"/>
      <c r="AD107" s="1"/>
      <c r="AE107" s="1"/>
      <c r="AF107" s="1"/>
    </row>
    <row r="108" spans="1:32" ht="13" x14ac:dyDescent="0.15">
      <c r="A108" s="476"/>
      <c r="B108" s="214" t="s">
        <v>768</v>
      </c>
      <c r="C108" s="372">
        <v>646</v>
      </c>
      <c r="D108" s="372">
        <v>2.15</v>
      </c>
      <c r="E108" s="373">
        <v>180</v>
      </c>
      <c r="F108" s="373">
        <v>1.2</v>
      </c>
      <c r="G108" s="216">
        <v>66</v>
      </c>
      <c r="H108" s="216">
        <v>1</v>
      </c>
      <c r="I108" s="216">
        <v>0</v>
      </c>
      <c r="J108" s="216">
        <v>0</v>
      </c>
      <c r="K108" s="216">
        <v>0</v>
      </c>
      <c r="L108" s="216">
        <v>0</v>
      </c>
      <c r="M108" s="216">
        <v>0.5</v>
      </c>
      <c r="N108" s="221">
        <v>0</v>
      </c>
      <c r="O108" s="221">
        <v>0</v>
      </c>
      <c r="P108" s="221">
        <v>0</v>
      </c>
      <c r="Q108" s="374">
        <v>20</v>
      </c>
      <c r="R108" s="374">
        <v>20</v>
      </c>
      <c r="S108" s="374">
        <v>0</v>
      </c>
      <c r="T108" s="374">
        <v>0</v>
      </c>
      <c r="U108" s="375">
        <v>6</v>
      </c>
      <c r="V108" s="376">
        <v>3.1</v>
      </c>
      <c r="W108" s="1"/>
      <c r="X108" s="1"/>
      <c r="Y108" s="1"/>
      <c r="Z108" s="1"/>
      <c r="AA108" s="1"/>
      <c r="AB108" s="1"/>
      <c r="AC108" s="1"/>
      <c r="AD108" s="1"/>
      <c r="AE108" s="1"/>
      <c r="AF108" s="1"/>
    </row>
    <row r="109" spans="1:32" ht="21.75" customHeight="1" x14ac:dyDescent="0.15">
      <c r="A109" s="477"/>
      <c r="B109" s="215" t="s">
        <v>361</v>
      </c>
      <c r="C109" s="372">
        <f t="shared" ref="C109:V109" si="93">(C107-C108)/11</f>
        <v>69</v>
      </c>
      <c r="D109" s="372">
        <f t="shared" si="93"/>
        <v>0.23000000000000007</v>
      </c>
      <c r="E109" s="373">
        <f t="shared" si="93"/>
        <v>22</v>
      </c>
      <c r="F109" s="373">
        <f t="shared" si="93"/>
        <v>0.14999999999999994</v>
      </c>
      <c r="G109" s="216">
        <f t="shared" si="93"/>
        <v>5.9090909090909065</v>
      </c>
      <c r="H109" s="216">
        <f t="shared" si="93"/>
        <v>3.2727272727272716E-2</v>
      </c>
      <c r="I109" s="216">
        <f t="shared" si="93"/>
        <v>0</v>
      </c>
      <c r="J109" s="216">
        <f t="shared" si="93"/>
        <v>0</v>
      </c>
      <c r="K109" s="216">
        <f t="shared" si="93"/>
        <v>0</v>
      </c>
      <c r="L109" s="216">
        <f t="shared" si="93"/>
        <v>0</v>
      </c>
      <c r="M109" s="216">
        <f t="shared" si="93"/>
        <v>0</v>
      </c>
      <c r="N109" s="221">
        <f t="shared" si="93"/>
        <v>0</v>
      </c>
      <c r="O109" s="221">
        <f t="shared" si="93"/>
        <v>0</v>
      </c>
      <c r="P109" s="221">
        <f t="shared" si="93"/>
        <v>0</v>
      </c>
      <c r="Q109" s="374">
        <f t="shared" si="93"/>
        <v>6</v>
      </c>
      <c r="R109" s="374">
        <f t="shared" si="93"/>
        <v>6</v>
      </c>
      <c r="S109" s="374">
        <f t="shared" si="93"/>
        <v>0</v>
      </c>
      <c r="T109" s="374">
        <f t="shared" si="93"/>
        <v>0</v>
      </c>
      <c r="U109" s="375">
        <f t="shared" si="93"/>
        <v>0</v>
      </c>
      <c r="V109" s="376">
        <f t="shared" si="93"/>
        <v>0</v>
      </c>
      <c r="W109" s="1"/>
      <c r="X109" s="1"/>
      <c r="Y109" s="1"/>
      <c r="Z109" s="1"/>
      <c r="AA109" s="1"/>
      <c r="AB109" s="1"/>
      <c r="AC109" s="1"/>
      <c r="AD109" s="1"/>
      <c r="AE109" s="1"/>
      <c r="AF109" s="1"/>
    </row>
    <row r="110" spans="1:32" ht="12.75" customHeight="1" x14ac:dyDescent="0.15">
      <c r="A110" s="477"/>
      <c r="B110" s="215">
        <v>1</v>
      </c>
      <c r="C110" s="372">
        <f>C108</f>
        <v>646</v>
      </c>
      <c r="D110" s="372">
        <f t="shared" ref="D110:V110" si="94">D108</f>
        <v>2.15</v>
      </c>
      <c r="E110" s="373">
        <f t="shared" si="94"/>
        <v>180</v>
      </c>
      <c r="F110" s="373">
        <f t="shared" si="94"/>
        <v>1.2</v>
      </c>
      <c r="G110" s="216">
        <f t="shared" si="94"/>
        <v>66</v>
      </c>
      <c r="H110" s="216">
        <f t="shared" si="94"/>
        <v>1</v>
      </c>
      <c r="I110" s="216">
        <f t="shared" si="94"/>
        <v>0</v>
      </c>
      <c r="J110" s="216">
        <f t="shared" si="94"/>
        <v>0</v>
      </c>
      <c r="K110" s="216">
        <f t="shared" si="94"/>
        <v>0</v>
      </c>
      <c r="L110" s="216">
        <f t="shared" si="94"/>
        <v>0</v>
      </c>
      <c r="M110" s="216">
        <f t="shared" si="94"/>
        <v>0.5</v>
      </c>
      <c r="N110" s="221">
        <f t="shared" si="94"/>
        <v>0</v>
      </c>
      <c r="O110" s="221">
        <f t="shared" si="94"/>
        <v>0</v>
      </c>
      <c r="P110" s="221">
        <f t="shared" si="94"/>
        <v>0</v>
      </c>
      <c r="Q110" s="374">
        <f t="shared" si="94"/>
        <v>20</v>
      </c>
      <c r="R110" s="374">
        <f t="shared" si="94"/>
        <v>20</v>
      </c>
      <c r="S110" s="374">
        <f t="shared" si="94"/>
        <v>0</v>
      </c>
      <c r="T110" s="374">
        <f t="shared" si="94"/>
        <v>0</v>
      </c>
      <c r="U110" s="375">
        <f t="shared" si="94"/>
        <v>6</v>
      </c>
      <c r="V110" s="376">
        <f t="shared" si="94"/>
        <v>3.1</v>
      </c>
      <c r="W110" s="1"/>
      <c r="X110" s="1"/>
      <c r="Y110" s="1"/>
      <c r="Z110" s="1"/>
      <c r="AA110" s="1"/>
      <c r="AB110" s="1"/>
      <c r="AC110" s="1"/>
      <c r="AD110" s="1"/>
      <c r="AE110" s="1"/>
      <c r="AF110" s="1"/>
    </row>
    <row r="111" spans="1:32" ht="12.75" customHeight="1" x14ac:dyDescent="0.15">
      <c r="A111" s="477"/>
      <c r="B111" s="215">
        <v>2</v>
      </c>
      <c r="C111" s="372">
        <f t="shared" ref="C111:V111" si="95">C110+(C107-C108)/11</f>
        <v>715</v>
      </c>
      <c r="D111" s="372">
        <f t="shared" si="95"/>
        <v>2.38</v>
      </c>
      <c r="E111" s="373">
        <f t="shared" si="95"/>
        <v>202</v>
      </c>
      <c r="F111" s="373">
        <f t="shared" si="95"/>
        <v>1.3499999999999999</v>
      </c>
      <c r="G111" s="216">
        <f t="shared" si="95"/>
        <v>71.909090909090907</v>
      </c>
      <c r="H111" s="216">
        <f t="shared" si="95"/>
        <v>1.0327272727272727</v>
      </c>
      <c r="I111" s="216">
        <f t="shared" si="95"/>
        <v>0</v>
      </c>
      <c r="J111" s="216">
        <f t="shared" si="95"/>
        <v>0</v>
      </c>
      <c r="K111" s="216">
        <f t="shared" si="95"/>
        <v>0</v>
      </c>
      <c r="L111" s="216">
        <f t="shared" si="95"/>
        <v>0</v>
      </c>
      <c r="M111" s="216">
        <f t="shared" si="95"/>
        <v>0.5</v>
      </c>
      <c r="N111" s="221">
        <f t="shared" si="95"/>
        <v>0</v>
      </c>
      <c r="O111" s="221">
        <f t="shared" si="95"/>
        <v>0</v>
      </c>
      <c r="P111" s="221">
        <f t="shared" si="95"/>
        <v>0</v>
      </c>
      <c r="Q111" s="374">
        <f t="shared" si="95"/>
        <v>26</v>
      </c>
      <c r="R111" s="374">
        <f t="shared" si="95"/>
        <v>26</v>
      </c>
      <c r="S111" s="374">
        <f t="shared" si="95"/>
        <v>0</v>
      </c>
      <c r="T111" s="374">
        <f t="shared" si="95"/>
        <v>0</v>
      </c>
      <c r="U111" s="375">
        <f t="shared" si="95"/>
        <v>6</v>
      </c>
      <c r="V111" s="376">
        <f t="shared" si="95"/>
        <v>3.1</v>
      </c>
      <c r="W111" s="1"/>
      <c r="X111" s="1"/>
      <c r="Y111" s="1"/>
      <c r="Z111" s="1"/>
      <c r="AA111" s="1"/>
      <c r="AB111" s="1"/>
      <c r="AC111" s="1"/>
      <c r="AD111" s="1"/>
      <c r="AE111" s="1"/>
      <c r="AF111" s="1"/>
    </row>
    <row r="112" spans="1:32" ht="12.75" customHeight="1" x14ac:dyDescent="0.15">
      <c r="A112" s="477"/>
      <c r="B112" s="215">
        <v>3</v>
      </c>
      <c r="C112" s="372">
        <f t="shared" ref="C112:V112" si="96">C111+(C107-C108)/11</f>
        <v>784</v>
      </c>
      <c r="D112" s="372">
        <f t="shared" si="96"/>
        <v>2.61</v>
      </c>
      <c r="E112" s="373">
        <f t="shared" si="96"/>
        <v>224</v>
      </c>
      <c r="F112" s="373">
        <f t="shared" si="96"/>
        <v>1.4999999999999998</v>
      </c>
      <c r="G112" s="216">
        <f t="shared" si="96"/>
        <v>77.818181818181813</v>
      </c>
      <c r="H112" s="216">
        <f t="shared" si="96"/>
        <v>1.0654545454545454</v>
      </c>
      <c r="I112" s="216">
        <f t="shared" si="96"/>
        <v>0</v>
      </c>
      <c r="J112" s="216">
        <f t="shared" si="96"/>
        <v>0</v>
      </c>
      <c r="K112" s="216">
        <f t="shared" si="96"/>
        <v>0</v>
      </c>
      <c r="L112" s="216">
        <f t="shared" si="96"/>
        <v>0</v>
      </c>
      <c r="M112" s="216">
        <f t="shared" si="96"/>
        <v>0.5</v>
      </c>
      <c r="N112" s="221">
        <f t="shared" si="96"/>
        <v>0</v>
      </c>
      <c r="O112" s="221">
        <f t="shared" si="96"/>
        <v>0</v>
      </c>
      <c r="P112" s="221">
        <f t="shared" si="96"/>
        <v>0</v>
      </c>
      <c r="Q112" s="374">
        <f t="shared" si="96"/>
        <v>32</v>
      </c>
      <c r="R112" s="374">
        <f t="shared" si="96"/>
        <v>32</v>
      </c>
      <c r="S112" s="374">
        <f t="shared" si="96"/>
        <v>0</v>
      </c>
      <c r="T112" s="374">
        <f t="shared" si="96"/>
        <v>0</v>
      </c>
      <c r="U112" s="375">
        <f t="shared" si="96"/>
        <v>6</v>
      </c>
      <c r="V112" s="376">
        <f t="shared" si="96"/>
        <v>3.1</v>
      </c>
      <c r="W112" s="1"/>
      <c r="X112" s="1"/>
      <c r="Y112" s="1"/>
      <c r="Z112" s="1"/>
      <c r="AA112" s="1"/>
      <c r="AB112" s="1"/>
      <c r="AC112" s="1"/>
      <c r="AD112" s="1"/>
      <c r="AE112" s="1"/>
      <c r="AF112" s="1"/>
    </row>
    <row r="113" spans="1:32" ht="12.75" customHeight="1" x14ac:dyDescent="0.15">
      <c r="A113" s="477"/>
      <c r="B113" s="215">
        <v>4</v>
      </c>
      <c r="C113" s="372">
        <f t="shared" ref="C113:V113" si="97">C112+(C107-C108)/11</f>
        <v>853</v>
      </c>
      <c r="D113" s="372">
        <f t="shared" si="97"/>
        <v>2.84</v>
      </c>
      <c r="E113" s="373">
        <f t="shared" si="97"/>
        <v>246</v>
      </c>
      <c r="F113" s="373">
        <f t="shared" si="97"/>
        <v>1.6499999999999997</v>
      </c>
      <c r="G113" s="216">
        <f t="shared" si="97"/>
        <v>83.72727272727272</v>
      </c>
      <c r="H113" s="216">
        <f t="shared" si="97"/>
        <v>1.0981818181818181</v>
      </c>
      <c r="I113" s="216">
        <f t="shared" si="97"/>
        <v>0</v>
      </c>
      <c r="J113" s="216">
        <f t="shared" si="97"/>
        <v>0</v>
      </c>
      <c r="K113" s="216">
        <f t="shared" si="97"/>
        <v>0</v>
      </c>
      <c r="L113" s="216">
        <f t="shared" si="97"/>
        <v>0</v>
      </c>
      <c r="M113" s="216">
        <f t="shared" si="97"/>
        <v>0.5</v>
      </c>
      <c r="N113" s="221">
        <f t="shared" si="97"/>
        <v>0</v>
      </c>
      <c r="O113" s="221">
        <f t="shared" si="97"/>
        <v>0</v>
      </c>
      <c r="P113" s="221">
        <f t="shared" si="97"/>
        <v>0</v>
      </c>
      <c r="Q113" s="374">
        <f t="shared" si="97"/>
        <v>38</v>
      </c>
      <c r="R113" s="374">
        <f t="shared" si="97"/>
        <v>38</v>
      </c>
      <c r="S113" s="374">
        <f t="shared" si="97"/>
        <v>0</v>
      </c>
      <c r="T113" s="374">
        <f t="shared" si="97"/>
        <v>0</v>
      </c>
      <c r="U113" s="375">
        <f t="shared" si="97"/>
        <v>6</v>
      </c>
      <c r="V113" s="376">
        <f t="shared" si="97"/>
        <v>3.1</v>
      </c>
      <c r="W113" s="1"/>
      <c r="X113" s="1"/>
      <c r="Y113" s="1"/>
      <c r="Z113" s="1"/>
      <c r="AA113" s="1"/>
      <c r="AB113" s="1"/>
      <c r="AC113" s="1"/>
      <c r="AD113" s="1"/>
      <c r="AE113" s="1"/>
      <c r="AF113" s="1"/>
    </row>
    <row r="114" spans="1:32" ht="12.75" customHeight="1" x14ac:dyDescent="0.15">
      <c r="A114" s="477"/>
      <c r="B114" s="215">
        <v>5</v>
      </c>
      <c r="C114" s="372">
        <f t="shared" ref="C114:V114" si="98">C113+(C107-C108)/11</f>
        <v>922</v>
      </c>
      <c r="D114" s="372">
        <f t="shared" si="98"/>
        <v>3.07</v>
      </c>
      <c r="E114" s="373">
        <f t="shared" si="98"/>
        <v>268</v>
      </c>
      <c r="F114" s="373">
        <f t="shared" si="98"/>
        <v>1.7999999999999996</v>
      </c>
      <c r="G114" s="216">
        <f t="shared" si="98"/>
        <v>89.636363636363626</v>
      </c>
      <c r="H114" s="216">
        <f t="shared" si="98"/>
        <v>1.1309090909090909</v>
      </c>
      <c r="I114" s="216">
        <f t="shared" si="98"/>
        <v>0</v>
      </c>
      <c r="J114" s="216">
        <f t="shared" si="98"/>
        <v>0</v>
      </c>
      <c r="K114" s="216">
        <f t="shared" si="98"/>
        <v>0</v>
      </c>
      <c r="L114" s="216">
        <f t="shared" si="98"/>
        <v>0</v>
      </c>
      <c r="M114" s="216">
        <f t="shared" si="98"/>
        <v>0.5</v>
      </c>
      <c r="N114" s="221">
        <f t="shared" si="98"/>
        <v>0</v>
      </c>
      <c r="O114" s="221">
        <f t="shared" si="98"/>
        <v>0</v>
      </c>
      <c r="P114" s="221">
        <f t="shared" si="98"/>
        <v>0</v>
      </c>
      <c r="Q114" s="374">
        <f t="shared" si="98"/>
        <v>44</v>
      </c>
      <c r="R114" s="374">
        <f t="shared" si="98"/>
        <v>44</v>
      </c>
      <c r="S114" s="374">
        <f t="shared" si="98"/>
        <v>0</v>
      </c>
      <c r="T114" s="374">
        <f t="shared" si="98"/>
        <v>0</v>
      </c>
      <c r="U114" s="375">
        <f t="shared" si="98"/>
        <v>6</v>
      </c>
      <c r="V114" s="376">
        <f t="shared" si="98"/>
        <v>3.1</v>
      </c>
      <c r="W114" s="1"/>
      <c r="X114" s="1"/>
      <c r="Y114" s="1"/>
      <c r="Z114" s="1"/>
      <c r="AA114" s="1"/>
      <c r="AB114" s="1"/>
      <c r="AC114" s="1"/>
      <c r="AD114" s="1"/>
      <c r="AE114" s="1"/>
      <c r="AF114" s="1"/>
    </row>
    <row r="115" spans="1:32" ht="12.75" customHeight="1" x14ac:dyDescent="0.15">
      <c r="A115" s="477"/>
      <c r="B115" s="215">
        <v>6</v>
      </c>
      <c r="C115" s="372">
        <f t="shared" ref="C115:V115" si="99">C114+(C107-C108)/11</f>
        <v>991</v>
      </c>
      <c r="D115" s="372">
        <f t="shared" si="99"/>
        <v>3.3</v>
      </c>
      <c r="E115" s="373">
        <f t="shared" si="99"/>
        <v>290</v>
      </c>
      <c r="F115" s="373">
        <f t="shared" si="99"/>
        <v>1.9499999999999995</v>
      </c>
      <c r="G115" s="216">
        <f t="shared" si="99"/>
        <v>95.545454545454533</v>
      </c>
      <c r="H115" s="216">
        <f t="shared" si="99"/>
        <v>1.1636363636363636</v>
      </c>
      <c r="I115" s="216">
        <f t="shared" si="99"/>
        <v>0</v>
      </c>
      <c r="J115" s="216">
        <f t="shared" si="99"/>
        <v>0</v>
      </c>
      <c r="K115" s="216">
        <f t="shared" si="99"/>
        <v>0</v>
      </c>
      <c r="L115" s="216">
        <f t="shared" si="99"/>
        <v>0</v>
      </c>
      <c r="M115" s="216">
        <f t="shared" si="99"/>
        <v>0.5</v>
      </c>
      <c r="N115" s="221">
        <f t="shared" si="99"/>
        <v>0</v>
      </c>
      <c r="O115" s="221">
        <f t="shared" si="99"/>
        <v>0</v>
      </c>
      <c r="P115" s="221">
        <f t="shared" si="99"/>
        <v>0</v>
      </c>
      <c r="Q115" s="374">
        <f t="shared" si="99"/>
        <v>50</v>
      </c>
      <c r="R115" s="374">
        <f t="shared" si="99"/>
        <v>50</v>
      </c>
      <c r="S115" s="374">
        <f t="shared" si="99"/>
        <v>0</v>
      </c>
      <c r="T115" s="374">
        <f t="shared" si="99"/>
        <v>0</v>
      </c>
      <c r="U115" s="375">
        <f t="shared" si="99"/>
        <v>6</v>
      </c>
      <c r="V115" s="376">
        <f t="shared" si="99"/>
        <v>3.1</v>
      </c>
      <c r="W115" s="1"/>
      <c r="X115" s="1"/>
      <c r="Y115" s="1"/>
      <c r="Z115" s="1"/>
      <c r="AA115" s="1"/>
      <c r="AB115" s="1"/>
      <c r="AC115" s="1"/>
      <c r="AD115" s="1"/>
      <c r="AE115" s="1"/>
      <c r="AF115" s="1"/>
    </row>
    <row r="116" spans="1:32" ht="12.75" customHeight="1" x14ac:dyDescent="0.15">
      <c r="A116" s="477"/>
      <c r="B116" s="215">
        <v>7</v>
      </c>
      <c r="C116" s="372">
        <f t="shared" ref="C116:V116" si="100">C115+(C107-C108)/11</f>
        <v>1060</v>
      </c>
      <c r="D116" s="372">
        <f t="shared" si="100"/>
        <v>3.53</v>
      </c>
      <c r="E116" s="373">
        <f t="shared" si="100"/>
        <v>312</v>
      </c>
      <c r="F116" s="373">
        <f t="shared" si="100"/>
        <v>2.0999999999999996</v>
      </c>
      <c r="G116" s="216">
        <f t="shared" si="100"/>
        <v>101.45454545454544</v>
      </c>
      <c r="H116" s="216">
        <f t="shared" si="100"/>
        <v>1.1963636363636363</v>
      </c>
      <c r="I116" s="216">
        <f t="shared" si="100"/>
        <v>0</v>
      </c>
      <c r="J116" s="216">
        <f t="shared" si="100"/>
        <v>0</v>
      </c>
      <c r="K116" s="216">
        <f t="shared" si="100"/>
        <v>0</v>
      </c>
      <c r="L116" s="216">
        <f t="shared" si="100"/>
        <v>0</v>
      </c>
      <c r="M116" s="216">
        <f t="shared" si="100"/>
        <v>0.5</v>
      </c>
      <c r="N116" s="221">
        <f t="shared" si="100"/>
        <v>0</v>
      </c>
      <c r="O116" s="221">
        <f t="shared" si="100"/>
        <v>0</v>
      </c>
      <c r="P116" s="221">
        <f t="shared" si="100"/>
        <v>0</v>
      </c>
      <c r="Q116" s="374">
        <f t="shared" si="100"/>
        <v>56</v>
      </c>
      <c r="R116" s="374">
        <f t="shared" si="100"/>
        <v>56</v>
      </c>
      <c r="S116" s="374">
        <f t="shared" si="100"/>
        <v>0</v>
      </c>
      <c r="T116" s="374">
        <f t="shared" si="100"/>
        <v>0</v>
      </c>
      <c r="U116" s="375">
        <f t="shared" si="100"/>
        <v>6</v>
      </c>
      <c r="V116" s="376">
        <f t="shared" si="100"/>
        <v>3.1</v>
      </c>
      <c r="W116" s="1"/>
      <c r="X116" s="1"/>
      <c r="Y116" s="1"/>
      <c r="Z116" s="1"/>
      <c r="AA116" s="1"/>
      <c r="AB116" s="1"/>
      <c r="AC116" s="1"/>
      <c r="AD116" s="1"/>
      <c r="AE116" s="1"/>
      <c r="AF116" s="1"/>
    </row>
    <row r="117" spans="1:32" ht="12.75" customHeight="1" x14ac:dyDescent="0.15">
      <c r="A117" s="477"/>
      <c r="B117" s="215">
        <v>8</v>
      </c>
      <c r="C117" s="372">
        <f t="shared" ref="C117:V117" si="101">C116+(C107-C108)/11</f>
        <v>1129</v>
      </c>
      <c r="D117" s="372">
        <f t="shared" si="101"/>
        <v>3.76</v>
      </c>
      <c r="E117" s="373">
        <f t="shared" si="101"/>
        <v>334</v>
      </c>
      <c r="F117" s="373">
        <f t="shared" si="101"/>
        <v>2.2499999999999996</v>
      </c>
      <c r="G117" s="216">
        <f t="shared" si="101"/>
        <v>107.36363636363635</v>
      </c>
      <c r="H117" s="216">
        <f t="shared" si="101"/>
        <v>1.229090909090909</v>
      </c>
      <c r="I117" s="216">
        <f t="shared" si="101"/>
        <v>0</v>
      </c>
      <c r="J117" s="216">
        <f t="shared" si="101"/>
        <v>0</v>
      </c>
      <c r="K117" s="216">
        <f t="shared" si="101"/>
        <v>0</v>
      </c>
      <c r="L117" s="216">
        <f t="shared" si="101"/>
        <v>0</v>
      </c>
      <c r="M117" s="216">
        <f t="shared" si="101"/>
        <v>0.5</v>
      </c>
      <c r="N117" s="221">
        <f t="shared" si="101"/>
        <v>0</v>
      </c>
      <c r="O117" s="221">
        <f t="shared" si="101"/>
        <v>0</v>
      </c>
      <c r="P117" s="221">
        <f t="shared" si="101"/>
        <v>0</v>
      </c>
      <c r="Q117" s="374">
        <f t="shared" si="101"/>
        <v>62</v>
      </c>
      <c r="R117" s="374">
        <f t="shared" si="101"/>
        <v>62</v>
      </c>
      <c r="S117" s="374">
        <f t="shared" si="101"/>
        <v>0</v>
      </c>
      <c r="T117" s="374">
        <f t="shared" si="101"/>
        <v>0</v>
      </c>
      <c r="U117" s="375">
        <f t="shared" si="101"/>
        <v>6</v>
      </c>
      <c r="V117" s="376">
        <f t="shared" si="101"/>
        <v>3.1</v>
      </c>
      <c r="W117" s="1"/>
      <c r="X117" s="1"/>
      <c r="Y117" s="1"/>
      <c r="Z117" s="1"/>
      <c r="AA117" s="1"/>
      <c r="AB117" s="1"/>
      <c r="AC117" s="1"/>
      <c r="AD117" s="1"/>
      <c r="AE117" s="1"/>
      <c r="AF117" s="1"/>
    </row>
    <row r="118" spans="1:32" ht="12.75" customHeight="1" x14ac:dyDescent="0.15">
      <c r="A118" s="477"/>
      <c r="B118" s="215">
        <v>9</v>
      </c>
      <c r="C118" s="372">
        <f t="shared" ref="C118:V118" si="102">C117+(C107-C108)/11</f>
        <v>1198</v>
      </c>
      <c r="D118" s="372">
        <f t="shared" si="102"/>
        <v>3.9899999999999998</v>
      </c>
      <c r="E118" s="373">
        <f t="shared" si="102"/>
        <v>356</v>
      </c>
      <c r="F118" s="373">
        <f t="shared" si="102"/>
        <v>2.3999999999999995</v>
      </c>
      <c r="G118" s="216">
        <f t="shared" si="102"/>
        <v>113.27272727272725</v>
      </c>
      <c r="H118" s="216">
        <f t="shared" si="102"/>
        <v>1.2618181818181817</v>
      </c>
      <c r="I118" s="216">
        <f t="shared" si="102"/>
        <v>0</v>
      </c>
      <c r="J118" s="216">
        <f t="shared" si="102"/>
        <v>0</v>
      </c>
      <c r="K118" s="216">
        <f t="shared" si="102"/>
        <v>0</v>
      </c>
      <c r="L118" s="216">
        <f t="shared" si="102"/>
        <v>0</v>
      </c>
      <c r="M118" s="216">
        <f t="shared" si="102"/>
        <v>0.5</v>
      </c>
      <c r="N118" s="221">
        <f t="shared" si="102"/>
        <v>0</v>
      </c>
      <c r="O118" s="221">
        <f t="shared" si="102"/>
        <v>0</v>
      </c>
      <c r="P118" s="221">
        <f t="shared" si="102"/>
        <v>0</v>
      </c>
      <c r="Q118" s="374">
        <f t="shared" si="102"/>
        <v>68</v>
      </c>
      <c r="R118" s="374">
        <f t="shared" si="102"/>
        <v>68</v>
      </c>
      <c r="S118" s="374">
        <f t="shared" si="102"/>
        <v>0</v>
      </c>
      <c r="T118" s="374">
        <f t="shared" si="102"/>
        <v>0</v>
      </c>
      <c r="U118" s="375">
        <f t="shared" si="102"/>
        <v>6</v>
      </c>
      <c r="V118" s="376">
        <f t="shared" si="102"/>
        <v>3.1</v>
      </c>
      <c r="W118" s="1"/>
      <c r="X118" s="1"/>
      <c r="Y118" s="1"/>
      <c r="Z118" s="1"/>
      <c r="AA118" s="1"/>
      <c r="AB118" s="1"/>
      <c r="AC118" s="1"/>
      <c r="AD118" s="1"/>
      <c r="AE118" s="1"/>
      <c r="AF118" s="1"/>
    </row>
    <row r="119" spans="1:32" ht="12.75" customHeight="1" x14ac:dyDescent="0.15">
      <c r="A119" s="477"/>
      <c r="B119" s="215">
        <v>10</v>
      </c>
      <c r="C119" s="372">
        <f t="shared" ref="C119:V119" si="103">C118+(C107-C108)/11</f>
        <v>1267</v>
      </c>
      <c r="D119" s="372">
        <f t="shared" si="103"/>
        <v>4.22</v>
      </c>
      <c r="E119" s="373">
        <f t="shared" si="103"/>
        <v>378</v>
      </c>
      <c r="F119" s="373">
        <f t="shared" si="103"/>
        <v>2.5499999999999994</v>
      </c>
      <c r="G119" s="216">
        <f t="shared" si="103"/>
        <v>119.18181818181816</v>
      </c>
      <c r="H119" s="216">
        <f t="shared" si="103"/>
        <v>1.2945454545454544</v>
      </c>
      <c r="I119" s="216">
        <f t="shared" si="103"/>
        <v>0</v>
      </c>
      <c r="J119" s="216">
        <f t="shared" si="103"/>
        <v>0</v>
      </c>
      <c r="K119" s="216">
        <f t="shared" si="103"/>
        <v>0</v>
      </c>
      <c r="L119" s="216">
        <f t="shared" si="103"/>
        <v>0</v>
      </c>
      <c r="M119" s="216">
        <f t="shared" si="103"/>
        <v>0.5</v>
      </c>
      <c r="N119" s="221">
        <f t="shared" si="103"/>
        <v>0</v>
      </c>
      <c r="O119" s="221">
        <f t="shared" si="103"/>
        <v>0</v>
      </c>
      <c r="P119" s="221">
        <f t="shared" si="103"/>
        <v>0</v>
      </c>
      <c r="Q119" s="374">
        <f t="shared" si="103"/>
        <v>74</v>
      </c>
      <c r="R119" s="374">
        <f t="shared" si="103"/>
        <v>74</v>
      </c>
      <c r="S119" s="374">
        <f t="shared" si="103"/>
        <v>0</v>
      </c>
      <c r="T119" s="374">
        <f t="shared" si="103"/>
        <v>0</v>
      </c>
      <c r="U119" s="375">
        <f t="shared" si="103"/>
        <v>6</v>
      </c>
      <c r="V119" s="376">
        <f t="shared" si="103"/>
        <v>3.1</v>
      </c>
      <c r="W119" s="1"/>
      <c r="X119" s="1"/>
      <c r="Y119" s="1"/>
      <c r="Z119" s="1"/>
      <c r="AA119" s="1"/>
      <c r="AB119" s="1"/>
      <c r="AC119" s="1"/>
      <c r="AD119" s="1"/>
      <c r="AE119" s="1"/>
      <c r="AF119" s="1"/>
    </row>
    <row r="120" spans="1:32" ht="12.75" customHeight="1" x14ac:dyDescent="0.15">
      <c r="A120" s="477"/>
      <c r="B120" s="215">
        <v>11</v>
      </c>
      <c r="C120" s="372">
        <f t="shared" ref="C120:V120" si="104">C119+(C107-C108)/11</f>
        <v>1336</v>
      </c>
      <c r="D120" s="372">
        <f t="shared" si="104"/>
        <v>4.45</v>
      </c>
      <c r="E120" s="373">
        <f t="shared" si="104"/>
        <v>400</v>
      </c>
      <c r="F120" s="373">
        <f t="shared" si="104"/>
        <v>2.6999999999999993</v>
      </c>
      <c r="G120" s="216">
        <f t="shared" si="104"/>
        <v>125.09090909090907</v>
      </c>
      <c r="H120" s="216">
        <f t="shared" si="104"/>
        <v>1.3272727272727272</v>
      </c>
      <c r="I120" s="216">
        <f t="shared" si="104"/>
        <v>0</v>
      </c>
      <c r="J120" s="216">
        <f t="shared" si="104"/>
        <v>0</v>
      </c>
      <c r="K120" s="216">
        <f t="shared" si="104"/>
        <v>0</v>
      </c>
      <c r="L120" s="216">
        <f t="shared" si="104"/>
        <v>0</v>
      </c>
      <c r="M120" s="216">
        <f t="shared" si="104"/>
        <v>0.5</v>
      </c>
      <c r="N120" s="221">
        <f t="shared" si="104"/>
        <v>0</v>
      </c>
      <c r="O120" s="221">
        <f t="shared" si="104"/>
        <v>0</v>
      </c>
      <c r="P120" s="221">
        <f t="shared" si="104"/>
        <v>0</v>
      </c>
      <c r="Q120" s="374">
        <f t="shared" si="104"/>
        <v>80</v>
      </c>
      <c r="R120" s="374">
        <f t="shared" si="104"/>
        <v>80</v>
      </c>
      <c r="S120" s="374">
        <f t="shared" si="104"/>
        <v>0</v>
      </c>
      <c r="T120" s="374">
        <f t="shared" si="104"/>
        <v>0</v>
      </c>
      <c r="U120" s="375">
        <f t="shared" si="104"/>
        <v>6</v>
      </c>
      <c r="V120" s="376">
        <f t="shared" si="104"/>
        <v>3.1</v>
      </c>
      <c r="W120" s="1"/>
      <c r="X120" s="1"/>
      <c r="Y120" s="1"/>
      <c r="Z120" s="1"/>
      <c r="AA120" s="1"/>
      <c r="AB120" s="1"/>
      <c r="AC120" s="1"/>
      <c r="AD120" s="1"/>
      <c r="AE120" s="1"/>
      <c r="AF120" s="1"/>
    </row>
    <row r="121" spans="1:32" ht="13.5" customHeight="1" thickBot="1" x14ac:dyDescent="0.2">
      <c r="A121" s="477"/>
      <c r="B121" s="217">
        <v>12</v>
      </c>
      <c r="C121" s="372">
        <f t="shared" ref="C121:V121" si="105">C120+(C107-C108)/11</f>
        <v>1405</v>
      </c>
      <c r="D121" s="377">
        <f t="shared" si="105"/>
        <v>4.6800000000000006</v>
      </c>
      <c r="E121" s="378">
        <f t="shared" si="105"/>
        <v>422</v>
      </c>
      <c r="F121" s="378">
        <f t="shared" si="105"/>
        <v>2.8499999999999992</v>
      </c>
      <c r="G121" s="216">
        <f t="shared" si="105"/>
        <v>130.99999999999997</v>
      </c>
      <c r="H121" s="216">
        <f t="shared" si="105"/>
        <v>1.3599999999999999</v>
      </c>
      <c r="I121" s="379">
        <f t="shared" si="105"/>
        <v>0</v>
      </c>
      <c r="J121" s="379">
        <f t="shared" si="105"/>
        <v>0</v>
      </c>
      <c r="K121" s="379">
        <f t="shared" si="105"/>
        <v>0</v>
      </c>
      <c r="L121" s="379">
        <f t="shared" si="105"/>
        <v>0</v>
      </c>
      <c r="M121" s="379">
        <f t="shared" si="105"/>
        <v>0.5</v>
      </c>
      <c r="N121" s="380">
        <f t="shared" si="105"/>
        <v>0</v>
      </c>
      <c r="O121" s="380">
        <f t="shared" si="105"/>
        <v>0</v>
      </c>
      <c r="P121" s="380">
        <f t="shared" si="105"/>
        <v>0</v>
      </c>
      <c r="Q121" s="374">
        <f t="shared" si="105"/>
        <v>86</v>
      </c>
      <c r="R121" s="381">
        <f t="shared" si="105"/>
        <v>86</v>
      </c>
      <c r="S121" s="382">
        <f t="shared" si="105"/>
        <v>0</v>
      </c>
      <c r="T121" s="382">
        <f t="shared" si="105"/>
        <v>0</v>
      </c>
      <c r="U121" s="383">
        <f t="shared" si="105"/>
        <v>6</v>
      </c>
      <c r="V121" s="384">
        <f t="shared" si="105"/>
        <v>3.1</v>
      </c>
      <c r="W121" s="1"/>
      <c r="X121" s="1"/>
      <c r="Y121" s="1"/>
      <c r="Z121" s="1"/>
      <c r="AA121" s="1"/>
      <c r="AB121" s="1"/>
      <c r="AC121" s="1"/>
      <c r="AD121" s="1"/>
      <c r="AE121" s="1"/>
      <c r="AF121" s="1"/>
    </row>
    <row r="122" spans="1:32" ht="42.75" customHeight="1" x14ac:dyDescent="0.15">
      <c r="A122" s="475" t="s">
        <v>377</v>
      </c>
      <c r="B122" s="214" t="s">
        <v>767</v>
      </c>
      <c r="C122" s="385">
        <v>1453</v>
      </c>
      <c r="D122" s="385">
        <v>5.15</v>
      </c>
      <c r="E122" s="386">
        <v>315</v>
      </c>
      <c r="F122" s="386">
        <v>2.2100000000000009</v>
      </c>
      <c r="G122" s="361">
        <v>86.999999999999986</v>
      </c>
      <c r="H122" s="361">
        <v>1.1100000000000001</v>
      </c>
      <c r="I122" s="361">
        <v>0</v>
      </c>
      <c r="J122" s="361">
        <v>0</v>
      </c>
      <c r="K122" s="361">
        <v>0</v>
      </c>
      <c r="L122" s="361">
        <v>0</v>
      </c>
      <c r="M122" s="361">
        <v>0.5</v>
      </c>
      <c r="N122" s="387">
        <v>0</v>
      </c>
      <c r="O122" s="387">
        <v>0</v>
      </c>
      <c r="P122" s="387">
        <v>0</v>
      </c>
      <c r="Q122" s="388">
        <v>64</v>
      </c>
      <c r="R122" s="388">
        <v>64</v>
      </c>
      <c r="S122" s="389">
        <v>0</v>
      </c>
      <c r="T122" s="389">
        <v>0</v>
      </c>
      <c r="U122" s="390">
        <v>6.5</v>
      </c>
      <c r="V122" s="391">
        <v>3.1</v>
      </c>
      <c r="W122" s="1"/>
      <c r="X122" s="1"/>
      <c r="Y122" s="1"/>
      <c r="Z122" s="1"/>
      <c r="AA122" s="1"/>
      <c r="AB122" s="1"/>
      <c r="AC122" s="1"/>
      <c r="AD122" s="1"/>
      <c r="AE122" s="1"/>
      <c r="AF122" s="1"/>
    </row>
    <row r="123" spans="1:32" ht="13" x14ac:dyDescent="0.15">
      <c r="A123" s="476"/>
      <c r="B123" s="214" t="s">
        <v>768</v>
      </c>
      <c r="C123" s="372">
        <v>672</v>
      </c>
      <c r="D123" s="372">
        <v>2.4</v>
      </c>
      <c r="E123" s="373">
        <v>150</v>
      </c>
      <c r="F123" s="373">
        <v>1</v>
      </c>
      <c r="G123" s="216">
        <v>50</v>
      </c>
      <c r="H123" s="216">
        <v>1</v>
      </c>
      <c r="I123" s="216">
        <v>0</v>
      </c>
      <c r="J123" s="216">
        <v>0</v>
      </c>
      <c r="K123" s="216">
        <v>0</v>
      </c>
      <c r="L123" s="216">
        <v>0</v>
      </c>
      <c r="M123" s="216">
        <v>0.5</v>
      </c>
      <c r="N123" s="221">
        <v>0</v>
      </c>
      <c r="O123" s="221">
        <v>0</v>
      </c>
      <c r="P123" s="221">
        <v>0</v>
      </c>
      <c r="Q123" s="374">
        <v>20</v>
      </c>
      <c r="R123" s="374">
        <v>20</v>
      </c>
      <c r="S123" s="374">
        <v>0</v>
      </c>
      <c r="T123" s="374">
        <v>0</v>
      </c>
      <c r="U123" s="375">
        <v>6.5</v>
      </c>
      <c r="V123" s="376">
        <v>3.1</v>
      </c>
      <c r="W123" s="1"/>
      <c r="X123" s="1"/>
      <c r="Y123" s="1"/>
      <c r="Z123" s="1"/>
      <c r="AA123" s="1"/>
      <c r="AB123" s="1"/>
      <c r="AC123" s="1"/>
      <c r="AD123" s="1"/>
      <c r="AE123" s="1"/>
      <c r="AF123" s="1"/>
    </row>
    <row r="124" spans="1:32" ht="21.75" customHeight="1" x14ac:dyDescent="0.15">
      <c r="A124" s="477"/>
      <c r="B124" s="215" t="s">
        <v>378</v>
      </c>
      <c r="C124" s="372">
        <f t="shared" ref="C124:V124" si="106">(C122-C123)/11</f>
        <v>71</v>
      </c>
      <c r="D124" s="372">
        <f t="shared" si="106"/>
        <v>0.25000000000000006</v>
      </c>
      <c r="E124" s="373">
        <f t="shared" si="106"/>
        <v>15</v>
      </c>
      <c r="F124" s="373">
        <f t="shared" si="106"/>
        <v>0.11000000000000008</v>
      </c>
      <c r="G124" s="216">
        <f t="shared" si="106"/>
        <v>3.3636363636363624</v>
      </c>
      <c r="H124" s="216">
        <f t="shared" si="106"/>
        <v>1.0000000000000009E-2</v>
      </c>
      <c r="I124" s="216">
        <f t="shared" si="106"/>
        <v>0</v>
      </c>
      <c r="J124" s="216">
        <f t="shared" si="106"/>
        <v>0</v>
      </c>
      <c r="K124" s="216">
        <f t="shared" si="106"/>
        <v>0</v>
      </c>
      <c r="L124" s="216">
        <f t="shared" si="106"/>
        <v>0</v>
      </c>
      <c r="M124" s="216">
        <f t="shared" si="106"/>
        <v>0</v>
      </c>
      <c r="N124" s="221">
        <f t="shared" si="106"/>
        <v>0</v>
      </c>
      <c r="O124" s="221">
        <f t="shared" si="106"/>
        <v>0</v>
      </c>
      <c r="P124" s="221">
        <f t="shared" si="106"/>
        <v>0</v>
      </c>
      <c r="Q124" s="374">
        <f t="shared" si="106"/>
        <v>4</v>
      </c>
      <c r="R124" s="374">
        <f t="shared" si="106"/>
        <v>4</v>
      </c>
      <c r="S124" s="374">
        <f t="shared" si="106"/>
        <v>0</v>
      </c>
      <c r="T124" s="374">
        <f t="shared" si="106"/>
        <v>0</v>
      </c>
      <c r="U124" s="375">
        <f t="shared" si="106"/>
        <v>0</v>
      </c>
      <c r="V124" s="376">
        <f t="shared" si="106"/>
        <v>0</v>
      </c>
      <c r="W124" s="1"/>
      <c r="X124" s="1"/>
      <c r="Y124" s="1"/>
      <c r="Z124" s="1"/>
      <c r="AA124" s="1"/>
      <c r="AB124" s="1"/>
      <c r="AC124" s="1"/>
      <c r="AD124" s="1"/>
      <c r="AE124" s="1"/>
      <c r="AF124" s="1"/>
    </row>
    <row r="125" spans="1:32" ht="12.75" customHeight="1" x14ac:dyDescent="0.15">
      <c r="A125" s="477"/>
      <c r="B125" s="215">
        <v>1</v>
      </c>
      <c r="C125" s="372">
        <f>C123</f>
        <v>672</v>
      </c>
      <c r="D125" s="372">
        <f t="shared" ref="D125:V125" si="107">D123</f>
        <v>2.4</v>
      </c>
      <c r="E125" s="373">
        <f t="shared" si="107"/>
        <v>150</v>
      </c>
      <c r="F125" s="373">
        <f t="shared" si="107"/>
        <v>1</v>
      </c>
      <c r="G125" s="216">
        <f t="shared" si="107"/>
        <v>50</v>
      </c>
      <c r="H125" s="216">
        <f t="shared" si="107"/>
        <v>1</v>
      </c>
      <c r="I125" s="216">
        <f t="shared" si="107"/>
        <v>0</v>
      </c>
      <c r="J125" s="216">
        <f t="shared" si="107"/>
        <v>0</v>
      </c>
      <c r="K125" s="216">
        <f t="shared" si="107"/>
        <v>0</v>
      </c>
      <c r="L125" s="216">
        <f t="shared" si="107"/>
        <v>0</v>
      </c>
      <c r="M125" s="216">
        <f t="shared" si="107"/>
        <v>0.5</v>
      </c>
      <c r="N125" s="221">
        <f t="shared" si="107"/>
        <v>0</v>
      </c>
      <c r="O125" s="221">
        <f t="shared" si="107"/>
        <v>0</v>
      </c>
      <c r="P125" s="221">
        <f t="shared" si="107"/>
        <v>0</v>
      </c>
      <c r="Q125" s="374">
        <f t="shared" si="107"/>
        <v>20</v>
      </c>
      <c r="R125" s="374">
        <f t="shared" si="107"/>
        <v>20</v>
      </c>
      <c r="S125" s="374">
        <f t="shared" si="107"/>
        <v>0</v>
      </c>
      <c r="T125" s="374">
        <f t="shared" si="107"/>
        <v>0</v>
      </c>
      <c r="U125" s="375">
        <f t="shared" si="107"/>
        <v>6.5</v>
      </c>
      <c r="V125" s="376">
        <f t="shared" si="107"/>
        <v>3.1</v>
      </c>
      <c r="W125" s="1"/>
      <c r="X125" s="1"/>
      <c r="Y125" s="1"/>
      <c r="Z125" s="1"/>
      <c r="AA125" s="1"/>
      <c r="AB125" s="1"/>
      <c r="AC125" s="1"/>
      <c r="AD125" s="1"/>
      <c r="AE125" s="1"/>
      <c r="AF125" s="1"/>
    </row>
    <row r="126" spans="1:32" ht="12.75" customHeight="1" x14ac:dyDescent="0.15">
      <c r="A126" s="477"/>
      <c r="B126" s="215">
        <v>2</v>
      </c>
      <c r="C126" s="372">
        <f t="shared" ref="C126:V126" si="108">C125+(C122-C123)/11</f>
        <v>743</v>
      </c>
      <c r="D126" s="372">
        <f t="shared" si="108"/>
        <v>2.65</v>
      </c>
      <c r="E126" s="373">
        <f t="shared" si="108"/>
        <v>165</v>
      </c>
      <c r="F126" s="373">
        <f t="shared" si="108"/>
        <v>1.1100000000000001</v>
      </c>
      <c r="G126" s="216">
        <f t="shared" si="108"/>
        <v>53.36363636363636</v>
      </c>
      <c r="H126" s="216">
        <f t="shared" si="108"/>
        <v>1.01</v>
      </c>
      <c r="I126" s="216">
        <f t="shared" si="108"/>
        <v>0</v>
      </c>
      <c r="J126" s="216">
        <f t="shared" si="108"/>
        <v>0</v>
      </c>
      <c r="K126" s="216">
        <f t="shared" si="108"/>
        <v>0</v>
      </c>
      <c r="L126" s="216">
        <f t="shared" si="108"/>
        <v>0</v>
      </c>
      <c r="M126" s="216">
        <f t="shared" si="108"/>
        <v>0.5</v>
      </c>
      <c r="N126" s="221">
        <f t="shared" si="108"/>
        <v>0</v>
      </c>
      <c r="O126" s="221">
        <f t="shared" si="108"/>
        <v>0</v>
      </c>
      <c r="P126" s="221">
        <f t="shared" si="108"/>
        <v>0</v>
      </c>
      <c r="Q126" s="374">
        <f t="shared" si="108"/>
        <v>24</v>
      </c>
      <c r="R126" s="374">
        <f t="shared" si="108"/>
        <v>24</v>
      </c>
      <c r="S126" s="374">
        <f t="shared" si="108"/>
        <v>0</v>
      </c>
      <c r="T126" s="374">
        <f t="shared" si="108"/>
        <v>0</v>
      </c>
      <c r="U126" s="375">
        <f t="shared" si="108"/>
        <v>6.5</v>
      </c>
      <c r="V126" s="376">
        <f t="shared" si="108"/>
        <v>3.1</v>
      </c>
      <c r="W126" s="1"/>
      <c r="X126" s="1"/>
      <c r="Y126" s="1"/>
      <c r="Z126" s="1"/>
      <c r="AA126" s="1"/>
      <c r="AB126" s="1"/>
      <c r="AC126" s="1"/>
      <c r="AD126" s="1"/>
      <c r="AE126" s="1"/>
      <c r="AF126" s="1"/>
    </row>
    <row r="127" spans="1:32" ht="12.75" customHeight="1" x14ac:dyDescent="0.15">
      <c r="A127" s="477"/>
      <c r="B127" s="215">
        <v>3</v>
      </c>
      <c r="C127" s="372">
        <f t="shared" ref="C127:V127" si="109">C126+(C122-C123)/11</f>
        <v>814</v>
      </c>
      <c r="D127" s="372">
        <f t="shared" si="109"/>
        <v>2.9</v>
      </c>
      <c r="E127" s="373">
        <f t="shared" si="109"/>
        <v>180</v>
      </c>
      <c r="F127" s="373">
        <f t="shared" si="109"/>
        <v>1.2200000000000002</v>
      </c>
      <c r="G127" s="216">
        <f t="shared" si="109"/>
        <v>56.72727272727272</v>
      </c>
      <c r="H127" s="216">
        <f t="shared" si="109"/>
        <v>1.02</v>
      </c>
      <c r="I127" s="216">
        <f t="shared" si="109"/>
        <v>0</v>
      </c>
      <c r="J127" s="216">
        <f t="shared" si="109"/>
        <v>0</v>
      </c>
      <c r="K127" s="216">
        <f t="shared" si="109"/>
        <v>0</v>
      </c>
      <c r="L127" s="216">
        <f t="shared" si="109"/>
        <v>0</v>
      </c>
      <c r="M127" s="216">
        <f t="shared" si="109"/>
        <v>0.5</v>
      </c>
      <c r="N127" s="221">
        <f t="shared" si="109"/>
        <v>0</v>
      </c>
      <c r="O127" s="221">
        <f t="shared" si="109"/>
        <v>0</v>
      </c>
      <c r="P127" s="221">
        <f t="shared" si="109"/>
        <v>0</v>
      </c>
      <c r="Q127" s="374">
        <f t="shared" si="109"/>
        <v>28</v>
      </c>
      <c r="R127" s="374">
        <f t="shared" si="109"/>
        <v>28</v>
      </c>
      <c r="S127" s="374">
        <f t="shared" si="109"/>
        <v>0</v>
      </c>
      <c r="T127" s="374">
        <f t="shared" si="109"/>
        <v>0</v>
      </c>
      <c r="U127" s="375">
        <f t="shared" si="109"/>
        <v>6.5</v>
      </c>
      <c r="V127" s="376">
        <f t="shared" si="109"/>
        <v>3.1</v>
      </c>
      <c r="W127" s="1"/>
      <c r="X127" s="1"/>
      <c r="Y127" s="1"/>
      <c r="Z127" s="1"/>
      <c r="AA127" s="1"/>
      <c r="AB127" s="1"/>
      <c r="AC127" s="1"/>
      <c r="AD127" s="1"/>
      <c r="AE127" s="1"/>
      <c r="AF127" s="1"/>
    </row>
    <row r="128" spans="1:32" ht="12.75" customHeight="1" x14ac:dyDescent="0.15">
      <c r="A128" s="477"/>
      <c r="B128" s="215">
        <v>4</v>
      </c>
      <c r="C128" s="372">
        <f t="shared" ref="C128:V128" si="110">C127+(C122-C123)/11</f>
        <v>885</v>
      </c>
      <c r="D128" s="372">
        <f t="shared" si="110"/>
        <v>3.15</v>
      </c>
      <c r="E128" s="373">
        <f t="shared" si="110"/>
        <v>195</v>
      </c>
      <c r="F128" s="373">
        <f t="shared" si="110"/>
        <v>1.3300000000000003</v>
      </c>
      <c r="G128" s="216">
        <f t="shared" si="110"/>
        <v>60.090909090909079</v>
      </c>
      <c r="H128" s="216">
        <f t="shared" si="110"/>
        <v>1.03</v>
      </c>
      <c r="I128" s="216">
        <f t="shared" si="110"/>
        <v>0</v>
      </c>
      <c r="J128" s="216">
        <f t="shared" si="110"/>
        <v>0</v>
      </c>
      <c r="K128" s="216">
        <f t="shared" si="110"/>
        <v>0</v>
      </c>
      <c r="L128" s="216">
        <f t="shared" si="110"/>
        <v>0</v>
      </c>
      <c r="M128" s="216">
        <f t="shared" si="110"/>
        <v>0.5</v>
      </c>
      <c r="N128" s="221">
        <f t="shared" si="110"/>
        <v>0</v>
      </c>
      <c r="O128" s="221">
        <f t="shared" si="110"/>
        <v>0</v>
      </c>
      <c r="P128" s="221">
        <f t="shared" si="110"/>
        <v>0</v>
      </c>
      <c r="Q128" s="374">
        <f t="shared" si="110"/>
        <v>32</v>
      </c>
      <c r="R128" s="374">
        <f t="shared" si="110"/>
        <v>32</v>
      </c>
      <c r="S128" s="374">
        <f t="shared" si="110"/>
        <v>0</v>
      </c>
      <c r="T128" s="374">
        <f t="shared" si="110"/>
        <v>0</v>
      </c>
      <c r="U128" s="375">
        <f t="shared" si="110"/>
        <v>6.5</v>
      </c>
      <c r="V128" s="376">
        <f t="shared" si="110"/>
        <v>3.1</v>
      </c>
      <c r="W128" s="1"/>
      <c r="X128" s="1"/>
      <c r="Y128" s="1"/>
      <c r="Z128" s="1"/>
      <c r="AA128" s="1"/>
      <c r="AB128" s="1"/>
      <c r="AC128" s="1"/>
      <c r="AD128" s="1"/>
      <c r="AE128" s="1"/>
      <c r="AF128" s="1"/>
    </row>
    <row r="129" spans="1:32" ht="12.75" customHeight="1" x14ac:dyDescent="0.15">
      <c r="A129" s="477"/>
      <c r="B129" s="215">
        <v>5</v>
      </c>
      <c r="C129" s="372">
        <f t="shared" ref="C129:V129" si="111">C128+(C122-C123)/11</f>
        <v>956</v>
      </c>
      <c r="D129" s="372">
        <f t="shared" si="111"/>
        <v>3.4</v>
      </c>
      <c r="E129" s="373">
        <f t="shared" si="111"/>
        <v>210</v>
      </c>
      <c r="F129" s="373">
        <f t="shared" si="111"/>
        <v>1.4400000000000004</v>
      </c>
      <c r="G129" s="216">
        <f t="shared" si="111"/>
        <v>63.454545454545439</v>
      </c>
      <c r="H129" s="216">
        <f t="shared" si="111"/>
        <v>1.04</v>
      </c>
      <c r="I129" s="216">
        <f t="shared" si="111"/>
        <v>0</v>
      </c>
      <c r="J129" s="216">
        <f t="shared" si="111"/>
        <v>0</v>
      </c>
      <c r="K129" s="216">
        <f t="shared" si="111"/>
        <v>0</v>
      </c>
      <c r="L129" s="216">
        <f t="shared" si="111"/>
        <v>0</v>
      </c>
      <c r="M129" s="216">
        <f t="shared" si="111"/>
        <v>0.5</v>
      </c>
      <c r="N129" s="221">
        <f t="shared" si="111"/>
        <v>0</v>
      </c>
      <c r="O129" s="221">
        <f t="shared" si="111"/>
        <v>0</v>
      </c>
      <c r="P129" s="221">
        <f t="shared" si="111"/>
        <v>0</v>
      </c>
      <c r="Q129" s="374">
        <f t="shared" si="111"/>
        <v>36</v>
      </c>
      <c r="R129" s="374">
        <f t="shared" si="111"/>
        <v>36</v>
      </c>
      <c r="S129" s="374">
        <f t="shared" si="111"/>
        <v>0</v>
      </c>
      <c r="T129" s="374">
        <f t="shared" si="111"/>
        <v>0</v>
      </c>
      <c r="U129" s="375">
        <f t="shared" si="111"/>
        <v>6.5</v>
      </c>
      <c r="V129" s="376">
        <f t="shared" si="111"/>
        <v>3.1</v>
      </c>
      <c r="W129" s="1"/>
      <c r="X129" s="1"/>
      <c r="Y129" s="1"/>
      <c r="Z129" s="1"/>
      <c r="AA129" s="1"/>
      <c r="AB129" s="1"/>
      <c r="AC129" s="1"/>
      <c r="AD129" s="1"/>
      <c r="AE129" s="1"/>
      <c r="AF129" s="1"/>
    </row>
    <row r="130" spans="1:32" ht="12.75" customHeight="1" x14ac:dyDescent="0.15">
      <c r="A130" s="477"/>
      <c r="B130" s="215">
        <v>6</v>
      </c>
      <c r="C130" s="372">
        <f t="shared" ref="C130:V130" si="112">C129+(C122-C123)/11</f>
        <v>1027</v>
      </c>
      <c r="D130" s="372">
        <f t="shared" si="112"/>
        <v>3.65</v>
      </c>
      <c r="E130" s="373">
        <f t="shared" si="112"/>
        <v>225</v>
      </c>
      <c r="F130" s="373">
        <f t="shared" si="112"/>
        <v>1.5500000000000005</v>
      </c>
      <c r="G130" s="216">
        <f t="shared" si="112"/>
        <v>66.818181818181799</v>
      </c>
      <c r="H130" s="216">
        <f t="shared" si="112"/>
        <v>1.05</v>
      </c>
      <c r="I130" s="216">
        <f t="shared" si="112"/>
        <v>0</v>
      </c>
      <c r="J130" s="216">
        <f t="shared" si="112"/>
        <v>0</v>
      </c>
      <c r="K130" s="216">
        <f t="shared" si="112"/>
        <v>0</v>
      </c>
      <c r="L130" s="216">
        <f t="shared" si="112"/>
        <v>0</v>
      </c>
      <c r="M130" s="216">
        <f t="shared" si="112"/>
        <v>0.5</v>
      </c>
      <c r="N130" s="221">
        <f t="shared" si="112"/>
        <v>0</v>
      </c>
      <c r="O130" s="221">
        <f t="shared" si="112"/>
        <v>0</v>
      </c>
      <c r="P130" s="221">
        <f t="shared" si="112"/>
        <v>0</v>
      </c>
      <c r="Q130" s="374">
        <f t="shared" si="112"/>
        <v>40</v>
      </c>
      <c r="R130" s="374">
        <f t="shared" si="112"/>
        <v>40</v>
      </c>
      <c r="S130" s="374">
        <f t="shared" si="112"/>
        <v>0</v>
      </c>
      <c r="T130" s="374">
        <f t="shared" si="112"/>
        <v>0</v>
      </c>
      <c r="U130" s="375">
        <f t="shared" si="112"/>
        <v>6.5</v>
      </c>
      <c r="V130" s="376">
        <f t="shared" si="112"/>
        <v>3.1</v>
      </c>
      <c r="W130" s="1"/>
      <c r="X130" s="1"/>
      <c r="Y130" s="1"/>
      <c r="Z130" s="1"/>
      <c r="AA130" s="1"/>
      <c r="AB130" s="1"/>
      <c r="AC130" s="1"/>
      <c r="AD130" s="1"/>
      <c r="AE130" s="1"/>
      <c r="AF130" s="1"/>
    </row>
    <row r="131" spans="1:32" ht="12.75" customHeight="1" x14ac:dyDescent="0.15">
      <c r="A131" s="477"/>
      <c r="B131" s="215">
        <v>7</v>
      </c>
      <c r="C131" s="372">
        <f t="shared" ref="C131:V131" si="113">C130+(C122-C123)/11</f>
        <v>1098</v>
      </c>
      <c r="D131" s="372">
        <f t="shared" si="113"/>
        <v>3.9</v>
      </c>
      <c r="E131" s="373">
        <f t="shared" si="113"/>
        <v>240</v>
      </c>
      <c r="F131" s="373">
        <f t="shared" si="113"/>
        <v>1.6600000000000006</v>
      </c>
      <c r="G131" s="216">
        <f t="shared" si="113"/>
        <v>70.181818181818159</v>
      </c>
      <c r="H131" s="216">
        <f t="shared" si="113"/>
        <v>1.06</v>
      </c>
      <c r="I131" s="216">
        <f t="shared" si="113"/>
        <v>0</v>
      </c>
      <c r="J131" s="216">
        <f t="shared" si="113"/>
        <v>0</v>
      </c>
      <c r="K131" s="216">
        <f t="shared" si="113"/>
        <v>0</v>
      </c>
      <c r="L131" s="216">
        <f t="shared" si="113"/>
        <v>0</v>
      </c>
      <c r="M131" s="216">
        <f t="shared" si="113"/>
        <v>0.5</v>
      </c>
      <c r="N131" s="221">
        <f t="shared" si="113"/>
        <v>0</v>
      </c>
      <c r="O131" s="221">
        <f t="shared" si="113"/>
        <v>0</v>
      </c>
      <c r="P131" s="221">
        <f t="shared" si="113"/>
        <v>0</v>
      </c>
      <c r="Q131" s="374">
        <f t="shared" si="113"/>
        <v>44</v>
      </c>
      <c r="R131" s="374">
        <f t="shared" si="113"/>
        <v>44</v>
      </c>
      <c r="S131" s="374">
        <f t="shared" si="113"/>
        <v>0</v>
      </c>
      <c r="T131" s="374">
        <f t="shared" si="113"/>
        <v>0</v>
      </c>
      <c r="U131" s="375">
        <f t="shared" si="113"/>
        <v>6.5</v>
      </c>
      <c r="V131" s="376">
        <f t="shared" si="113"/>
        <v>3.1</v>
      </c>
      <c r="W131" s="1"/>
      <c r="X131" s="1"/>
      <c r="Y131" s="1"/>
      <c r="Z131" s="1"/>
      <c r="AA131" s="1"/>
      <c r="AB131" s="1"/>
      <c r="AC131" s="1"/>
      <c r="AD131" s="1"/>
      <c r="AE131" s="1"/>
      <c r="AF131" s="1"/>
    </row>
    <row r="132" spans="1:32" ht="12.75" customHeight="1" x14ac:dyDescent="0.15">
      <c r="A132" s="477"/>
      <c r="B132" s="215">
        <v>8</v>
      </c>
      <c r="C132" s="372">
        <f t="shared" ref="C132:V132" si="114">C131+(C122-C123)/11</f>
        <v>1169</v>
      </c>
      <c r="D132" s="372">
        <f t="shared" si="114"/>
        <v>4.1500000000000004</v>
      </c>
      <c r="E132" s="373">
        <f t="shared" si="114"/>
        <v>255</v>
      </c>
      <c r="F132" s="373">
        <f t="shared" si="114"/>
        <v>1.7700000000000007</v>
      </c>
      <c r="G132" s="216">
        <f t="shared" si="114"/>
        <v>73.545454545454518</v>
      </c>
      <c r="H132" s="216">
        <f t="shared" si="114"/>
        <v>1.07</v>
      </c>
      <c r="I132" s="216">
        <f t="shared" si="114"/>
        <v>0</v>
      </c>
      <c r="J132" s="216">
        <f t="shared" si="114"/>
        <v>0</v>
      </c>
      <c r="K132" s="216">
        <f t="shared" si="114"/>
        <v>0</v>
      </c>
      <c r="L132" s="216">
        <f t="shared" si="114"/>
        <v>0</v>
      </c>
      <c r="M132" s="216">
        <f t="shared" si="114"/>
        <v>0.5</v>
      </c>
      <c r="N132" s="221">
        <f t="shared" si="114"/>
        <v>0</v>
      </c>
      <c r="O132" s="221">
        <f t="shared" si="114"/>
        <v>0</v>
      </c>
      <c r="P132" s="221">
        <f t="shared" si="114"/>
        <v>0</v>
      </c>
      <c r="Q132" s="374">
        <f t="shared" si="114"/>
        <v>48</v>
      </c>
      <c r="R132" s="374">
        <f t="shared" si="114"/>
        <v>48</v>
      </c>
      <c r="S132" s="374">
        <f t="shared" si="114"/>
        <v>0</v>
      </c>
      <c r="T132" s="374">
        <f t="shared" si="114"/>
        <v>0</v>
      </c>
      <c r="U132" s="375">
        <f t="shared" si="114"/>
        <v>6.5</v>
      </c>
      <c r="V132" s="376">
        <f t="shared" si="114"/>
        <v>3.1</v>
      </c>
      <c r="W132" s="1"/>
      <c r="X132" s="1"/>
      <c r="Y132" s="1"/>
      <c r="Z132" s="1"/>
      <c r="AA132" s="1"/>
      <c r="AB132" s="1"/>
      <c r="AC132" s="1"/>
      <c r="AD132" s="1"/>
      <c r="AE132" s="1"/>
      <c r="AF132" s="1"/>
    </row>
    <row r="133" spans="1:32" ht="12.75" customHeight="1" x14ac:dyDescent="0.15">
      <c r="A133" s="477"/>
      <c r="B133" s="215">
        <v>9</v>
      </c>
      <c r="C133" s="372">
        <f t="shared" ref="C133:V133" si="115">C132+(C122-C123)/11</f>
        <v>1240</v>
      </c>
      <c r="D133" s="372">
        <f t="shared" si="115"/>
        <v>4.4000000000000004</v>
      </c>
      <c r="E133" s="373">
        <f t="shared" si="115"/>
        <v>270</v>
      </c>
      <c r="F133" s="373">
        <f t="shared" si="115"/>
        <v>1.8800000000000008</v>
      </c>
      <c r="G133" s="216">
        <f t="shared" si="115"/>
        <v>76.909090909090878</v>
      </c>
      <c r="H133" s="216">
        <f t="shared" si="115"/>
        <v>1.08</v>
      </c>
      <c r="I133" s="216">
        <f t="shared" si="115"/>
        <v>0</v>
      </c>
      <c r="J133" s="216">
        <f t="shared" si="115"/>
        <v>0</v>
      </c>
      <c r="K133" s="216">
        <f t="shared" si="115"/>
        <v>0</v>
      </c>
      <c r="L133" s="216">
        <f t="shared" si="115"/>
        <v>0</v>
      </c>
      <c r="M133" s="216">
        <f t="shared" si="115"/>
        <v>0.5</v>
      </c>
      <c r="N133" s="221">
        <f t="shared" si="115"/>
        <v>0</v>
      </c>
      <c r="O133" s="221">
        <f t="shared" si="115"/>
        <v>0</v>
      </c>
      <c r="P133" s="221">
        <f t="shared" si="115"/>
        <v>0</v>
      </c>
      <c r="Q133" s="374">
        <f t="shared" si="115"/>
        <v>52</v>
      </c>
      <c r="R133" s="374">
        <f t="shared" si="115"/>
        <v>52</v>
      </c>
      <c r="S133" s="374">
        <f t="shared" si="115"/>
        <v>0</v>
      </c>
      <c r="T133" s="374">
        <f t="shared" si="115"/>
        <v>0</v>
      </c>
      <c r="U133" s="375">
        <f t="shared" si="115"/>
        <v>6.5</v>
      </c>
      <c r="V133" s="376">
        <f t="shared" si="115"/>
        <v>3.1</v>
      </c>
      <c r="W133" s="1"/>
      <c r="X133" s="1"/>
      <c r="Y133" s="1"/>
      <c r="Z133" s="1"/>
      <c r="AA133" s="1"/>
      <c r="AB133" s="1"/>
      <c r="AC133" s="1"/>
      <c r="AD133" s="1"/>
      <c r="AE133" s="1"/>
      <c r="AF133" s="1"/>
    </row>
    <row r="134" spans="1:32" ht="12.75" customHeight="1" x14ac:dyDescent="0.15">
      <c r="A134" s="477"/>
      <c r="B134" s="215">
        <v>10</v>
      </c>
      <c r="C134" s="372">
        <f t="shared" ref="C134:V134" si="116">C133+(C122-C123)/11</f>
        <v>1311</v>
      </c>
      <c r="D134" s="372">
        <f t="shared" si="116"/>
        <v>4.6500000000000004</v>
      </c>
      <c r="E134" s="373">
        <f t="shared" si="116"/>
        <v>285</v>
      </c>
      <c r="F134" s="373">
        <f t="shared" si="116"/>
        <v>1.9900000000000009</v>
      </c>
      <c r="G134" s="216">
        <f t="shared" si="116"/>
        <v>80.272727272727238</v>
      </c>
      <c r="H134" s="216">
        <f t="shared" si="116"/>
        <v>1.0900000000000001</v>
      </c>
      <c r="I134" s="216">
        <f t="shared" si="116"/>
        <v>0</v>
      </c>
      <c r="J134" s="216">
        <f t="shared" si="116"/>
        <v>0</v>
      </c>
      <c r="K134" s="216">
        <f t="shared" si="116"/>
        <v>0</v>
      </c>
      <c r="L134" s="216">
        <f t="shared" si="116"/>
        <v>0</v>
      </c>
      <c r="M134" s="216">
        <f t="shared" si="116"/>
        <v>0.5</v>
      </c>
      <c r="N134" s="221">
        <f t="shared" si="116"/>
        <v>0</v>
      </c>
      <c r="O134" s="221">
        <f t="shared" si="116"/>
        <v>0</v>
      </c>
      <c r="P134" s="221">
        <f t="shared" si="116"/>
        <v>0</v>
      </c>
      <c r="Q134" s="374">
        <f t="shared" si="116"/>
        <v>56</v>
      </c>
      <c r="R134" s="374">
        <f t="shared" si="116"/>
        <v>56</v>
      </c>
      <c r="S134" s="374">
        <f t="shared" si="116"/>
        <v>0</v>
      </c>
      <c r="T134" s="374">
        <f t="shared" si="116"/>
        <v>0</v>
      </c>
      <c r="U134" s="375">
        <f t="shared" si="116"/>
        <v>6.5</v>
      </c>
      <c r="V134" s="376">
        <f t="shared" si="116"/>
        <v>3.1</v>
      </c>
      <c r="W134" s="1"/>
      <c r="X134" s="1"/>
      <c r="Y134" s="1"/>
      <c r="Z134" s="1"/>
      <c r="AA134" s="1"/>
      <c r="AB134" s="1"/>
      <c r="AC134" s="1"/>
      <c r="AD134" s="1"/>
      <c r="AE134" s="1"/>
      <c r="AF134" s="1"/>
    </row>
    <row r="135" spans="1:32" ht="12.75" customHeight="1" x14ac:dyDescent="0.15">
      <c r="A135" s="477"/>
      <c r="B135" s="215">
        <v>11</v>
      </c>
      <c r="C135" s="372">
        <f t="shared" ref="C135:V135" si="117">C134+(C122-C123)/11</f>
        <v>1382</v>
      </c>
      <c r="D135" s="372">
        <f t="shared" si="117"/>
        <v>4.9000000000000004</v>
      </c>
      <c r="E135" s="373">
        <f t="shared" si="117"/>
        <v>300</v>
      </c>
      <c r="F135" s="373">
        <f t="shared" si="117"/>
        <v>2.100000000000001</v>
      </c>
      <c r="G135" s="216">
        <f t="shared" si="117"/>
        <v>83.636363636363598</v>
      </c>
      <c r="H135" s="216">
        <f t="shared" si="117"/>
        <v>1.1000000000000001</v>
      </c>
      <c r="I135" s="216">
        <f t="shared" si="117"/>
        <v>0</v>
      </c>
      <c r="J135" s="216">
        <f t="shared" si="117"/>
        <v>0</v>
      </c>
      <c r="K135" s="216">
        <f t="shared" si="117"/>
        <v>0</v>
      </c>
      <c r="L135" s="216">
        <f t="shared" si="117"/>
        <v>0</v>
      </c>
      <c r="M135" s="216">
        <f t="shared" si="117"/>
        <v>0.5</v>
      </c>
      <c r="N135" s="221">
        <f t="shared" si="117"/>
        <v>0</v>
      </c>
      <c r="O135" s="221">
        <f t="shared" si="117"/>
        <v>0</v>
      </c>
      <c r="P135" s="221">
        <f t="shared" si="117"/>
        <v>0</v>
      </c>
      <c r="Q135" s="374">
        <f t="shared" si="117"/>
        <v>60</v>
      </c>
      <c r="R135" s="374">
        <f t="shared" si="117"/>
        <v>60</v>
      </c>
      <c r="S135" s="374">
        <f t="shared" si="117"/>
        <v>0</v>
      </c>
      <c r="T135" s="374">
        <f t="shared" si="117"/>
        <v>0</v>
      </c>
      <c r="U135" s="375">
        <f t="shared" si="117"/>
        <v>6.5</v>
      </c>
      <c r="V135" s="376">
        <f t="shared" si="117"/>
        <v>3.1</v>
      </c>
      <c r="W135" s="1"/>
      <c r="X135" s="1"/>
      <c r="Y135" s="1"/>
      <c r="Z135" s="1"/>
      <c r="AA135" s="1"/>
      <c r="AB135" s="1"/>
      <c r="AC135" s="1"/>
      <c r="AD135" s="1"/>
      <c r="AE135" s="1"/>
      <c r="AF135" s="1"/>
    </row>
    <row r="136" spans="1:32" ht="13.5" customHeight="1" thickBot="1" x14ac:dyDescent="0.2">
      <c r="A136" s="477"/>
      <c r="B136" s="217">
        <v>12</v>
      </c>
      <c r="C136" s="372">
        <f t="shared" ref="C136:V136" si="118">C135+(C122-C123)/11</f>
        <v>1453</v>
      </c>
      <c r="D136" s="377">
        <f t="shared" si="118"/>
        <v>5.15</v>
      </c>
      <c r="E136" s="378">
        <f t="shared" si="118"/>
        <v>315</v>
      </c>
      <c r="F136" s="378">
        <f t="shared" si="118"/>
        <v>2.2100000000000009</v>
      </c>
      <c r="G136" s="216">
        <f t="shared" si="118"/>
        <v>86.999999999999957</v>
      </c>
      <c r="H136" s="216">
        <f t="shared" si="118"/>
        <v>1.1100000000000001</v>
      </c>
      <c r="I136" s="379">
        <f t="shared" si="118"/>
        <v>0</v>
      </c>
      <c r="J136" s="379">
        <f t="shared" si="118"/>
        <v>0</v>
      </c>
      <c r="K136" s="379">
        <f t="shared" si="118"/>
        <v>0</v>
      </c>
      <c r="L136" s="379">
        <f t="shared" si="118"/>
        <v>0</v>
      </c>
      <c r="M136" s="379">
        <f t="shared" si="118"/>
        <v>0.5</v>
      </c>
      <c r="N136" s="380">
        <f t="shared" si="118"/>
        <v>0</v>
      </c>
      <c r="O136" s="380">
        <f t="shared" si="118"/>
        <v>0</v>
      </c>
      <c r="P136" s="380">
        <f t="shared" si="118"/>
        <v>0</v>
      </c>
      <c r="Q136" s="374">
        <f t="shared" si="118"/>
        <v>64</v>
      </c>
      <c r="R136" s="381">
        <f t="shared" si="118"/>
        <v>64</v>
      </c>
      <c r="S136" s="382">
        <f t="shared" si="118"/>
        <v>0</v>
      </c>
      <c r="T136" s="382">
        <f t="shared" si="118"/>
        <v>0</v>
      </c>
      <c r="U136" s="383">
        <f t="shared" si="118"/>
        <v>6.5</v>
      </c>
      <c r="V136" s="384">
        <f t="shared" si="118"/>
        <v>3.1</v>
      </c>
      <c r="W136" s="1"/>
      <c r="X136" s="1"/>
      <c r="Y136" s="1"/>
      <c r="Z136" s="1"/>
      <c r="AA136" s="1"/>
      <c r="AB136" s="1"/>
      <c r="AC136" s="1"/>
      <c r="AD136" s="1"/>
      <c r="AE136" s="1"/>
      <c r="AF136" s="1"/>
    </row>
    <row r="137" spans="1:32" ht="42.75" customHeight="1" x14ac:dyDescent="0.15">
      <c r="A137" s="475" t="s">
        <v>720</v>
      </c>
      <c r="B137" s="214" t="s">
        <v>767</v>
      </c>
      <c r="C137" s="385">
        <v>1490</v>
      </c>
      <c r="D137" s="385">
        <v>7.3999999999999968</v>
      </c>
      <c r="E137" s="386">
        <v>464</v>
      </c>
      <c r="F137" s="386">
        <v>3.0900000000000007</v>
      </c>
      <c r="G137" s="361">
        <v>149</v>
      </c>
      <c r="H137" s="361">
        <v>1</v>
      </c>
      <c r="I137" s="361">
        <v>0</v>
      </c>
      <c r="J137" s="361">
        <v>0</v>
      </c>
      <c r="K137" s="361">
        <v>0</v>
      </c>
      <c r="L137" s="361">
        <v>0</v>
      </c>
      <c r="M137" s="361">
        <v>0.5</v>
      </c>
      <c r="N137" s="387">
        <v>0</v>
      </c>
      <c r="O137" s="387">
        <v>0</v>
      </c>
      <c r="P137" s="387">
        <v>0</v>
      </c>
      <c r="Q137" s="388">
        <v>86</v>
      </c>
      <c r="R137" s="388">
        <v>86</v>
      </c>
      <c r="S137" s="389">
        <v>0</v>
      </c>
      <c r="T137" s="389">
        <v>0</v>
      </c>
      <c r="U137" s="390">
        <v>5.5</v>
      </c>
      <c r="V137" s="391">
        <v>3.3</v>
      </c>
      <c r="W137" s="1"/>
      <c r="X137" s="1"/>
      <c r="Y137" s="1"/>
      <c r="Z137" s="1"/>
      <c r="AA137" s="1"/>
      <c r="AB137" s="1"/>
      <c r="AC137" s="1"/>
      <c r="AD137" s="1"/>
      <c r="AE137" s="1"/>
      <c r="AF137" s="1"/>
    </row>
    <row r="138" spans="1:32" ht="13" x14ac:dyDescent="0.15">
      <c r="A138" s="476"/>
      <c r="B138" s="214" t="s">
        <v>768</v>
      </c>
      <c r="C138" s="372">
        <v>632</v>
      </c>
      <c r="D138" s="372">
        <v>3.55</v>
      </c>
      <c r="E138" s="373">
        <v>200</v>
      </c>
      <c r="F138" s="373">
        <v>1.33</v>
      </c>
      <c r="G138" s="216">
        <v>74</v>
      </c>
      <c r="H138" s="216">
        <v>1</v>
      </c>
      <c r="I138" s="216">
        <v>0</v>
      </c>
      <c r="J138" s="216">
        <v>0</v>
      </c>
      <c r="K138" s="216">
        <v>0</v>
      </c>
      <c r="L138" s="216">
        <v>0</v>
      </c>
      <c r="M138" s="216">
        <v>0.5</v>
      </c>
      <c r="N138" s="221">
        <v>0</v>
      </c>
      <c r="O138" s="221">
        <v>0</v>
      </c>
      <c r="P138" s="221">
        <v>0</v>
      </c>
      <c r="Q138" s="374">
        <v>20</v>
      </c>
      <c r="R138" s="374">
        <v>20</v>
      </c>
      <c r="S138" s="374">
        <v>0</v>
      </c>
      <c r="T138" s="374">
        <v>0</v>
      </c>
      <c r="U138" s="375">
        <v>5.5</v>
      </c>
      <c r="V138" s="376">
        <v>3.3</v>
      </c>
      <c r="W138" s="1"/>
      <c r="X138" s="1"/>
      <c r="Y138" s="1"/>
      <c r="Z138" s="1"/>
      <c r="AA138" s="1"/>
      <c r="AB138" s="1"/>
      <c r="AC138" s="1"/>
      <c r="AD138" s="1"/>
      <c r="AE138" s="1"/>
      <c r="AF138" s="1"/>
    </row>
    <row r="139" spans="1:32" ht="21.75" customHeight="1" x14ac:dyDescent="0.15">
      <c r="A139" s="477"/>
      <c r="B139" s="215" t="s">
        <v>407</v>
      </c>
      <c r="C139" s="372">
        <f t="shared" ref="C139:V139" si="119">(C137-C138)/11</f>
        <v>78</v>
      </c>
      <c r="D139" s="372">
        <f t="shared" si="119"/>
        <v>0.3499999999999997</v>
      </c>
      <c r="E139" s="373">
        <f t="shared" si="119"/>
        <v>24</v>
      </c>
      <c r="F139" s="373">
        <f t="shared" si="119"/>
        <v>0.16000000000000006</v>
      </c>
      <c r="G139" s="216">
        <f t="shared" si="119"/>
        <v>6.8181818181818183</v>
      </c>
      <c r="H139" s="216">
        <f t="shared" si="119"/>
        <v>0</v>
      </c>
      <c r="I139" s="216">
        <f t="shared" si="119"/>
        <v>0</v>
      </c>
      <c r="J139" s="216">
        <f t="shared" si="119"/>
        <v>0</v>
      </c>
      <c r="K139" s="216">
        <f t="shared" si="119"/>
        <v>0</v>
      </c>
      <c r="L139" s="216">
        <f t="shared" si="119"/>
        <v>0</v>
      </c>
      <c r="M139" s="216">
        <f t="shared" si="119"/>
        <v>0</v>
      </c>
      <c r="N139" s="221">
        <f t="shared" si="119"/>
        <v>0</v>
      </c>
      <c r="O139" s="221">
        <f t="shared" si="119"/>
        <v>0</v>
      </c>
      <c r="P139" s="221">
        <f t="shared" si="119"/>
        <v>0</v>
      </c>
      <c r="Q139" s="374">
        <f t="shared" si="119"/>
        <v>6</v>
      </c>
      <c r="R139" s="374">
        <f t="shared" si="119"/>
        <v>6</v>
      </c>
      <c r="S139" s="374">
        <f t="shared" si="119"/>
        <v>0</v>
      </c>
      <c r="T139" s="374">
        <f t="shared" si="119"/>
        <v>0</v>
      </c>
      <c r="U139" s="375">
        <f t="shared" si="119"/>
        <v>0</v>
      </c>
      <c r="V139" s="376">
        <f t="shared" si="119"/>
        <v>0</v>
      </c>
      <c r="W139" s="1"/>
      <c r="X139" s="1"/>
      <c r="Y139" s="1"/>
      <c r="Z139" s="1"/>
      <c r="AA139" s="1"/>
      <c r="AB139" s="1"/>
      <c r="AC139" s="1"/>
      <c r="AD139" s="1"/>
      <c r="AE139" s="1"/>
      <c r="AF139" s="1"/>
    </row>
    <row r="140" spans="1:32" ht="12.75" customHeight="1" x14ac:dyDescent="0.15">
      <c r="A140" s="477"/>
      <c r="B140" s="215">
        <v>1</v>
      </c>
      <c r="C140" s="372">
        <f>C138</f>
        <v>632</v>
      </c>
      <c r="D140" s="372">
        <f t="shared" ref="D140:V140" si="120">D138</f>
        <v>3.55</v>
      </c>
      <c r="E140" s="373">
        <f t="shared" si="120"/>
        <v>200</v>
      </c>
      <c r="F140" s="373">
        <f t="shared" si="120"/>
        <v>1.33</v>
      </c>
      <c r="G140" s="216">
        <f t="shared" si="120"/>
        <v>74</v>
      </c>
      <c r="H140" s="216">
        <f t="shared" si="120"/>
        <v>1</v>
      </c>
      <c r="I140" s="216">
        <f t="shared" si="120"/>
        <v>0</v>
      </c>
      <c r="J140" s="216">
        <f t="shared" si="120"/>
        <v>0</v>
      </c>
      <c r="K140" s="216">
        <f t="shared" si="120"/>
        <v>0</v>
      </c>
      <c r="L140" s="216">
        <f t="shared" si="120"/>
        <v>0</v>
      </c>
      <c r="M140" s="216">
        <f t="shared" si="120"/>
        <v>0.5</v>
      </c>
      <c r="N140" s="221">
        <f t="shared" si="120"/>
        <v>0</v>
      </c>
      <c r="O140" s="221">
        <f t="shared" si="120"/>
        <v>0</v>
      </c>
      <c r="P140" s="221">
        <f t="shared" si="120"/>
        <v>0</v>
      </c>
      <c r="Q140" s="374">
        <f t="shared" si="120"/>
        <v>20</v>
      </c>
      <c r="R140" s="374">
        <f t="shared" si="120"/>
        <v>20</v>
      </c>
      <c r="S140" s="374">
        <f t="shared" si="120"/>
        <v>0</v>
      </c>
      <c r="T140" s="374">
        <f t="shared" si="120"/>
        <v>0</v>
      </c>
      <c r="U140" s="375">
        <f t="shared" si="120"/>
        <v>5.5</v>
      </c>
      <c r="V140" s="376">
        <f t="shared" si="120"/>
        <v>3.3</v>
      </c>
      <c r="W140" s="1"/>
      <c r="X140" s="1"/>
      <c r="Y140" s="1"/>
      <c r="Z140" s="1"/>
      <c r="AA140" s="1"/>
      <c r="AB140" s="1"/>
      <c r="AC140" s="1"/>
      <c r="AD140" s="1"/>
      <c r="AE140" s="1"/>
      <c r="AF140" s="1"/>
    </row>
    <row r="141" spans="1:32" ht="12.75" customHeight="1" x14ac:dyDescent="0.15">
      <c r="A141" s="477"/>
      <c r="B141" s="215">
        <v>2</v>
      </c>
      <c r="C141" s="372">
        <f t="shared" ref="C141:V141" si="121">C140+(C137-C138)/11</f>
        <v>710</v>
      </c>
      <c r="D141" s="372">
        <f t="shared" si="121"/>
        <v>3.8999999999999995</v>
      </c>
      <c r="E141" s="373">
        <f t="shared" si="121"/>
        <v>224</v>
      </c>
      <c r="F141" s="373">
        <f t="shared" si="121"/>
        <v>1.4900000000000002</v>
      </c>
      <c r="G141" s="216">
        <f t="shared" si="121"/>
        <v>80.818181818181813</v>
      </c>
      <c r="H141" s="216">
        <f t="shared" si="121"/>
        <v>1</v>
      </c>
      <c r="I141" s="216">
        <f t="shared" si="121"/>
        <v>0</v>
      </c>
      <c r="J141" s="216">
        <f t="shared" si="121"/>
        <v>0</v>
      </c>
      <c r="K141" s="216">
        <f t="shared" si="121"/>
        <v>0</v>
      </c>
      <c r="L141" s="216">
        <f t="shared" si="121"/>
        <v>0</v>
      </c>
      <c r="M141" s="216">
        <f t="shared" si="121"/>
        <v>0.5</v>
      </c>
      <c r="N141" s="221">
        <f t="shared" si="121"/>
        <v>0</v>
      </c>
      <c r="O141" s="221">
        <f t="shared" si="121"/>
        <v>0</v>
      </c>
      <c r="P141" s="221">
        <f t="shared" si="121"/>
        <v>0</v>
      </c>
      <c r="Q141" s="374">
        <f t="shared" si="121"/>
        <v>26</v>
      </c>
      <c r="R141" s="374">
        <f t="shared" si="121"/>
        <v>26</v>
      </c>
      <c r="S141" s="374">
        <f t="shared" si="121"/>
        <v>0</v>
      </c>
      <c r="T141" s="374">
        <f t="shared" si="121"/>
        <v>0</v>
      </c>
      <c r="U141" s="375">
        <f t="shared" si="121"/>
        <v>5.5</v>
      </c>
      <c r="V141" s="376">
        <f t="shared" si="121"/>
        <v>3.3</v>
      </c>
      <c r="W141" s="1"/>
      <c r="X141" s="1"/>
      <c r="Y141" s="1"/>
      <c r="Z141" s="1"/>
      <c r="AA141" s="1"/>
      <c r="AB141" s="1"/>
      <c r="AC141" s="1"/>
      <c r="AD141" s="1"/>
      <c r="AE141" s="1"/>
      <c r="AF141" s="1"/>
    </row>
    <row r="142" spans="1:32" ht="12.75" customHeight="1" x14ac:dyDescent="0.15">
      <c r="A142" s="477"/>
      <c r="B142" s="215">
        <v>3</v>
      </c>
      <c r="C142" s="372">
        <f t="shared" ref="C142:V142" si="122">C141+(C137-C138)/11</f>
        <v>788</v>
      </c>
      <c r="D142" s="372">
        <f t="shared" si="122"/>
        <v>4.2499999999999991</v>
      </c>
      <c r="E142" s="373">
        <f t="shared" si="122"/>
        <v>248</v>
      </c>
      <c r="F142" s="373">
        <f t="shared" si="122"/>
        <v>1.6500000000000004</v>
      </c>
      <c r="G142" s="216">
        <f t="shared" si="122"/>
        <v>87.636363636363626</v>
      </c>
      <c r="H142" s="216">
        <f t="shared" si="122"/>
        <v>1</v>
      </c>
      <c r="I142" s="216">
        <f t="shared" si="122"/>
        <v>0</v>
      </c>
      <c r="J142" s="216">
        <f t="shared" si="122"/>
        <v>0</v>
      </c>
      <c r="K142" s="216">
        <f t="shared" si="122"/>
        <v>0</v>
      </c>
      <c r="L142" s="216">
        <f t="shared" si="122"/>
        <v>0</v>
      </c>
      <c r="M142" s="216">
        <f t="shared" si="122"/>
        <v>0.5</v>
      </c>
      <c r="N142" s="221">
        <f t="shared" si="122"/>
        <v>0</v>
      </c>
      <c r="O142" s="221">
        <f t="shared" si="122"/>
        <v>0</v>
      </c>
      <c r="P142" s="221">
        <f t="shared" si="122"/>
        <v>0</v>
      </c>
      <c r="Q142" s="374">
        <f t="shared" si="122"/>
        <v>32</v>
      </c>
      <c r="R142" s="374">
        <f t="shared" si="122"/>
        <v>32</v>
      </c>
      <c r="S142" s="374">
        <f t="shared" si="122"/>
        <v>0</v>
      </c>
      <c r="T142" s="374">
        <f t="shared" si="122"/>
        <v>0</v>
      </c>
      <c r="U142" s="375">
        <f t="shared" si="122"/>
        <v>5.5</v>
      </c>
      <c r="V142" s="376">
        <f t="shared" si="122"/>
        <v>3.3</v>
      </c>
      <c r="W142" s="1"/>
      <c r="X142" s="1"/>
      <c r="Y142" s="1"/>
      <c r="Z142" s="1"/>
      <c r="AA142" s="1"/>
      <c r="AB142" s="1"/>
      <c r="AC142" s="1"/>
      <c r="AD142" s="1"/>
      <c r="AE142" s="1"/>
      <c r="AF142" s="1"/>
    </row>
    <row r="143" spans="1:32" ht="12.75" customHeight="1" x14ac:dyDescent="0.15">
      <c r="A143" s="477"/>
      <c r="B143" s="215">
        <v>4</v>
      </c>
      <c r="C143" s="372">
        <f t="shared" ref="C143:V143" si="123">C142+(C137-C138)/11</f>
        <v>866</v>
      </c>
      <c r="D143" s="372">
        <f t="shared" si="123"/>
        <v>4.5999999999999988</v>
      </c>
      <c r="E143" s="373">
        <f t="shared" si="123"/>
        <v>272</v>
      </c>
      <c r="F143" s="373">
        <f t="shared" si="123"/>
        <v>1.8100000000000005</v>
      </c>
      <c r="G143" s="216">
        <f t="shared" si="123"/>
        <v>94.454545454545439</v>
      </c>
      <c r="H143" s="216">
        <f t="shared" si="123"/>
        <v>1</v>
      </c>
      <c r="I143" s="216">
        <f t="shared" si="123"/>
        <v>0</v>
      </c>
      <c r="J143" s="216">
        <f t="shared" si="123"/>
        <v>0</v>
      </c>
      <c r="K143" s="216">
        <f t="shared" si="123"/>
        <v>0</v>
      </c>
      <c r="L143" s="216">
        <f t="shared" si="123"/>
        <v>0</v>
      </c>
      <c r="M143" s="216">
        <f t="shared" si="123"/>
        <v>0.5</v>
      </c>
      <c r="N143" s="221">
        <f t="shared" si="123"/>
        <v>0</v>
      </c>
      <c r="O143" s="221">
        <f t="shared" si="123"/>
        <v>0</v>
      </c>
      <c r="P143" s="221">
        <f t="shared" si="123"/>
        <v>0</v>
      </c>
      <c r="Q143" s="374">
        <f t="shared" si="123"/>
        <v>38</v>
      </c>
      <c r="R143" s="374">
        <f t="shared" si="123"/>
        <v>38</v>
      </c>
      <c r="S143" s="374">
        <f t="shared" si="123"/>
        <v>0</v>
      </c>
      <c r="T143" s="374">
        <f t="shared" si="123"/>
        <v>0</v>
      </c>
      <c r="U143" s="375">
        <f t="shared" si="123"/>
        <v>5.5</v>
      </c>
      <c r="V143" s="376">
        <f t="shared" si="123"/>
        <v>3.3</v>
      </c>
      <c r="W143" s="1"/>
      <c r="X143" s="1"/>
      <c r="Y143" s="1"/>
      <c r="Z143" s="1"/>
      <c r="AA143" s="1"/>
      <c r="AB143" s="1"/>
      <c r="AC143" s="1"/>
      <c r="AD143" s="1"/>
      <c r="AE143" s="1"/>
      <c r="AF143" s="1"/>
    </row>
    <row r="144" spans="1:32" ht="12.75" customHeight="1" x14ac:dyDescent="0.15">
      <c r="A144" s="477"/>
      <c r="B144" s="215">
        <v>5</v>
      </c>
      <c r="C144" s="372">
        <f t="shared" ref="C144:V144" si="124">C143+(C137-C138)/11</f>
        <v>944</v>
      </c>
      <c r="D144" s="372">
        <f t="shared" si="124"/>
        <v>4.9499999999999984</v>
      </c>
      <c r="E144" s="373">
        <f t="shared" si="124"/>
        <v>296</v>
      </c>
      <c r="F144" s="373">
        <f t="shared" si="124"/>
        <v>1.9700000000000006</v>
      </c>
      <c r="G144" s="216">
        <f t="shared" si="124"/>
        <v>101.27272727272725</v>
      </c>
      <c r="H144" s="216">
        <f t="shared" si="124"/>
        <v>1</v>
      </c>
      <c r="I144" s="216">
        <f t="shared" si="124"/>
        <v>0</v>
      </c>
      <c r="J144" s="216">
        <f t="shared" si="124"/>
        <v>0</v>
      </c>
      <c r="K144" s="216">
        <f t="shared" si="124"/>
        <v>0</v>
      </c>
      <c r="L144" s="216">
        <f t="shared" si="124"/>
        <v>0</v>
      </c>
      <c r="M144" s="216">
        <f t="shared" si="124"/>
        <v>0.5</v>
      </c>
      <c r="N144" s="221">
        <f t="shared" si="124"/>
        <v>0</v>
      </c>
      <c r="O144" s="221">
        <f t="shared" si="124"/>
        <v>0</v>
      </c>
      <c r="P144" s="221">
        <f t="shared" si="124"/>
        <v>0</v>
      </c>
      <c r="Q144" s="374">
        <f t="shared" si="124"/>
        <v>44</v>
      </c>
      <c r="R144" s="374">
        <f t="shared" si="124"/>
        <v>44</v>
      </c>
      <c r="S144" s="374">
        <f t="shared" si="124"/>
        <v>0</v>
      </c>
      <c r="T144" s="374">
        <f t="shared" si="124"/>
        <v>0</v>
      </c>
      <c r="U144" s="375">
        <f t="shared" si="124"/>
        <v>5.5</v>
      </c>
      <c r="V144" s="376">
        <f t="shared" si="124"/>
        <v>3.3</v>
      </c>
      <c r="W144" s="1"/>
      <c r="X144" s="1"/>
      <c r="Y144" s="1"/>
      <c r="Z144" s="1"/>
      <c r="AA144" s="1"/>
      <c r="AB144" s="1"/>
      <c r="AC144" s="1"/>
      <c r="AD144" s="1"/>
      <c r="AE144" s="1"/>
      <c r="AF144" s="1"/>
    </row>
    <row r="145" spans="1:32" ht="12.75" customHeight="1" x14ac:dyDescent="0.15">
      <c r="A145" s="477"/>
      <c r="B145" s="215">
        <v>6</v>
      </c>
      <c r="C145" s="372">
        <f t="shared" ref="C145:V145" si="125">C144+(C137-C138)/11</f>
        <v>1022</v>
      </c>
      <c r="D145" s="372">
        <f t="shared" si="125"/>
        <v>5.299999999999998</v>
      </c>
      <c r="E145" s="373">
        <f t="shared" si="125"/>
        <v>320</v>
      </c>
      <c r="F145" s="373">
        <f t="shared" si="125"/>
        <v>2.1300000000000008</v>
      </c>
      <c r="G145" s="216">
        <f t="shared" si="125"/>
        <v>108.09090909090907</v>
      </c>
      <c r="H145" s="216">
        <f t="shared" si="125"/>
        <v>1</v>
      </c>
      <c r="I145" s="216">
        <f t="shared" si="125"/>
        <v>0</v>
      </c>
      <c r="J145" s="216">
        <f t="shared" si="125"/>
        <v>0</v>
      </c>
      <c r="K145" s="216">
        <f t="shared" si="125"/>
        <v>0</v>
      </c>
      <c r="L145" s="216">
        <f t="shared" si="125"/>
        <v>0</v>
      </c>
      <c r="M145" s="216">
        <f t="shared" si="125"/>
        <v>0.5</v>
      </c>
      <c r="N145" s="221">
        <f t="shared" si="125"/>
        <v>0</v>
      </c>
      <c r="O145" s="221">
        <f t="shared" si="125"/>
        <v>0</v>
      </c>
      <c r="P145" s="221">
        <f t="shared" si="125"/>
        <v>0</v>
      </c>
      <c r="Q145" s="374">
        <f t="shared" si="125"/>
        <v>50</v>
      </c>
      <c r="R145" s="374">
        <f t="shared" si="125"/>
        <v>50</v>
      </c>
      <c r="S145" s="374">
        <f t="shared" si="125"/>
        <v>0</v>
      </c>
      <c r="T145" s="374">
        <f t="shared" si="125"/>
        <v>0</v>
      </c>
      <c r="U145" s="375">
        <f t="shared" si="125"/>
        <v>5.5</v>
      </c>
      <c r="V145" s="376">
        <f t="shared" si="125"/>
        <v>3.3</v>
      </c>
      <c r="W145" s="1"/>
      <c r="X145" s="1"/>
      <c r="Y145" s="1"/>
      <c r="Z145" s="1"/>
      <c r="AA145" s="1"/>
      <c r="AB145" s="1"/>
      <c r="AC145" s="1"/>
      <c r="AD145" s="1"/>
      <c r="AE145" s="1"/>
      <c r="AF145" s="1"/>
    </row>
    <row r="146" spans="1:32" ht="12.75" customHeight="1" x14ac:dyDescent="0.15">
      <c r="A146" s="477"/>
      <c r="B146" s="215">
        <v>7</v>
      </c>
      <c r="C146" s="372">
        <f t="shared" ref="C146:V146" si="126">C145+(C137-C138)/11</f>
        <v>1100</v>
      </c>
      <c r="D146" s="372">
        <f t="shared" si="126"/>
        <v>5.6499999999999977</v>
      </c>
      <c r="E146" s="373">
        <f t="shared" si="126"/>
        <v>344</v>
      </c>
      <c r="F146" s="373">
        <f t="shared" si="126"/>
        <v>2.2900000000000009</v>
      </c>
      <c r="G146" s="216">
        <f t="shared" si="126"/>
        <v>114.90909090909088</v>
      </c>
      <c r="H146" s="216">
        <f t="shared" si="126"/>
        <v>1</v>
      </c>
      <c r="I146" s="216">
        <f t="shared" si="126"/>
        <v>0</v>
      </c>
      <c r="J146" s="216">
        <f t="shared" si="126"/>
        <v>0</v>
      </c>
      <c r="K146" s="216">
        <f t="shared" si="126"/>
        <v>0</v>
      </c>
      <c r="L146" s="216">
        <f t="shared" si="126"/>
        <v>0</v>
      </c>
      <c r="M146" s="216">
        <f t="shared" si="126"/>
        <v>0.5</v>
      </c>
      <c r="N146" s="221">
        <f t="shared" si="126"/>
        <v>0</v>
      </c>
      <c r="O146" s="221">
        <f t="shared" si="126"/>
        <v>0</v>
      </c>
      <c r="P146" s="221">
        <f t="shared" si="126"/>
        <v>0</v>
      </c>
      <c r="Q146" s="374">
        <f t="shared" si="126"/>
        <v>56</v>
      </c>
      <c r="R146" s="374">
        <f t="shared" si="126"/>
        <v>56</v>
      </c>
      <c r="S146" s="374">
        <f t="shared" si="126"/>
        <v>0</v>
      </c>
      <c r="T146" s="374">
        <f t="shared" si="126"/>
        <v>0</v>
      </c>
      <c r="U146" s="375">
        <f t="shared" si="126"/>
        <v>5.5</v>
      </c>
      <c r="V146" s="376">
        <f t="shared" si="126"/>
        <v>3.3</v>
      </c>
      <c r="W146" s="1"/>
      <c r="X146" s="1"/>
      <c r="Y146" s="1"/>
      <c r="Z146" s="1"/>
      <c r="AA146" s="1"/>
      <c r="AB146" s="1"/>
      <c r="AC146" s="1"/>
      <c r="AD146" s="1"/>
      <c r="AE146" s="1"/>
      <c r="AF146" s="1"/>
    </row>
    <row r="147" spans="1:32" ht="12.75" customHeight="1" x14ac:dyDescent="0.15">
      <c r="A147" s="477"/>
      <c r="B147" s="215">
        <v>8</v>
      </c>
      <c r="C147" s="372">
        <f t="shared" ref="C147:V147" si="127">C146+(C137-C138)/11</f>
        <v>1178</v>
      </c>
      <c r="D147" s="372">
        <f t="shared" si="127"/>
        <v>5.9999999999999973</v>
      </c>
      <c r="E147" s="373">
        <f t="shared" si="127"/>
        <v>368</v>
      </c>
      <c r="F147" s="373">
        <f t="shared" si="127"/>
        <v>2.4500000000000011</v>
      </c>
      <c r="G147" s="216">
        <f t="shared" si="127"/>
        <v>121.72727272727269</v>
      </c>
      <c r="H147" s="216">
        <f t="shared" si="127"/>
        <v>1</v>
      </c>
      <c r="I147" s="216">
        <f t="shared" si="127"/>
        <v>0</v>
      </c>
      <c r="J147" s="216">
        <f t="shared" si="127"/>
        <v>0</v>
      </c>
      <c r="K147" s="216">
        <f t="shared" si="127"/>
        <v>0</v>
      </c>
      <c r="L147" s="216">
        <f t="shared" si="127"/>
        <v>0</v>
      </c>
      <c r="M147" s="216">
        <f t="shared" si="127"/>
        <v>0.5</v>
      </c>
      <c r="N147" s="221">
        <f t="shared" si="127"/>
        <v>0</v>
      </c>
      <c r="O147" s="221">
        <f t="shared" si="127"/>
        <v>0</v>
      </c>
      <c r="P147" s="221">
        <f t="shared" si="127"/>
        <v>0</v>
      </c>
      <c r="Q147" s="374">
        <f t="shared" si="127"/>
        <v>62</v>
      </c>
      <c r="R147" s="374">
        <f t="shared" si="127"/>
        <v>62</v>
      </c>
      <c r="S147" s="374">
        <f t="shared" si="127"/>
        <v>0</v>
      </c>
      <c r="T147" s="374">
        <f t="shared" si="127"/>
        <v>0</v>
      </c>
      <c r="U147" s="375">
        <f t="shared" si="127"/>
        <v>5.5</v>
      </c>
      <c r="V147" s="376">
        <f t="shared" si="127"/>
        <v>3.3</v>
      </c>
      <c r="W147" s="1"/>
      <c r="X147" s="1"/>
      <c r="Y147" s="1"/>
      <c r="Z147" s="1"/>
      <c r="AA147" s="1"/>
      <c r="AB147" s="1"/>
      <c r="AC147" s="1"/>
      <c r="AD147" s="1"/>
      <c r="AE147" s="1"/>
      <c r="AF147" s="1"/>
    </row>
    <row r="148" spans="1:32" ht="12.75" customHeight="1" x14ac:dyDescent="0.15">
      <c r="A148" s="477"/>
      <c r="B148" s="215">
        <v>9</v>
      </c>
      <c r="C148" s="372">
        <f t="shared" ref="C148:V148" si="128">C147+(C137-C138)/11</f>
        <v>1256</v>
      </c>
      <c r="D148" s="372">
        <f t="shared" si="128"/>
        <v>6.349999999999997</v>
      </c>
      <c r="E148" s="373">
        <f t="shared" si="128"/>
        <v>392</v>
      </c>
      <c r="F148" s="373">
        <f t="shared" si="128"/>
        <v>2.6100000000000012</v>
      </c>
      <c r="G148" s="216">
        <f t="shared" si="128"/>
        <v>128.5454545454545</v>
      </c>
      <c r="H148" s="216">
        <f t="shared" si="128"/>
        <v>1</v>
      </c>
      <c r="I148" s="216">
        <f t="shared" si="128"/>
        <v>0</v>
      </c>
      <c r="J148" s="216">
        <f t="shared" si="128"/>
        <v>0</v>
      </c>
      <c r="K148" s="216">
        <f t="shared" si="128"/>
        <v>0</v>
      </c>
      <c r="L148" s="216">
        <f t="shared" si="128"/>
        <v>0</v>
      </c>
      <c r="M148" s="216">
        <f t="shared" si="128"/>
        <v>0.5</v>
      </c>
      <c r="N148" s="221">
        <f t="shared" si="128"/>
        <v>0</v>
      </c>
      <c r="O148" s="221">
        <f t="shared" si="128"/>
        <v>0</v>
      </c>
      <c r="P148" s="221">
        <f t="shared" si="128"/>
        <v>0</v>
      </c>
      <c r="Q148" s="374">
        <f t="shared" si="128"/>
        <v>68</v>
      </c>
      <c r="R148" s="374">
        <f t="shared" si="128"/>
        <v>68</v>
      </c>
      <c r="S148" s="374">
        <f t="shared" si="128"/>
        <v>0</v>
      </c>
      <c r="T148" s="374">
        <f t="shared" si="128"/>
        <v>0</v>
      </c>
      <c r="U148" s="375">
        <f t="shared" si="128"/>
        <v>5.5</v>
      </c>
      <c r="V148" s="376">
        <f t="shared" si="128"/>
        <v>3.3</v>
      </c>
      <c r="W148" s="1"/>
      <c r="X148" s="1"/>
      <c r="Y148" s="1"/>
      <c r="Z148" s="1"/>
      <c r="AA148" s="1"/>
      <c r="AB148" s="1"/>
      <c r="AC148" s="1"/>
      <c r="AD148" s="1"/>
      <c r="AE148" s="1"/>
      <c r="AF148" s="1"/>
    </row>
    <row r="149" spans="1:32" ht="12.75" customHeight="1" x14ac:dyDescent="0.15">
      <c r="A149" s="477"/>
      <c r="B149" s="215">
        <v>10</v>
      </c>
      <c r="C149" s="372">
        <f t="shared" ref="C149:V149" si="129">C148+(C137-C138)/11</f>
        <v>1334</v>
      </c>
      <c r="D149" s="372">
        <f t="shared" si="129"/>
        <v>6.6999999999999966</v>
      </c>
      <c r="E149" s="373">
        <f t="shared" si="129"/>
        <v>416</v>
      </c>
      <c r="F149" s="373">
        <f t="shared" si="129"/>
        <v>2.7700000000000014</v>
      </c>
      <c r="G149" s="216">
        <f t="shared" si="129"/>
        <v>135.36363636363632</v>
      </c>
      <c r="H149" s="216">
        <f t="shared" si="129"/>
        <v>1</v>
      </c>
      <c r="I149" s="216">
        <f t="shared" si="129"/>
        <v>0</v>
      </c>
      <c r="J149" s="216">
        <f t="shared" si="129"/>
        <v>0</v>
      </c>
      <c r="K149" s="216">
        <f t="shared" si="129"/>
        <v>0</v>
      </c>
      <c r="L149" s="216">
        <f t="shared" si="129"/>
        <v>0</v>
      </c>
      <c r="M149" s="216">
        <f t="shared" si="129"/>
        <v>0.5</v>
      </c>
      <c r="N149" s="221">
        <f t="shared" si="129"/>
        <v>0</v>
      </c>
      <c r="O149" s="221">
        <f t="shared" si="129"/>
        <v>0</v>
      </c>
      <c r="P149" s="221">
        <f t="shared" si="129"/>
        <v>0</v>
      </c>
      <c r="Q149" s="374">
        <f t="shared" si="129"/>
        <v>74</v>
      </c>
      <c r="R149" s="374">
        <f t="shared" si="129"/>
        <v>74</v>
      </c>
      <c r="S149" s="374">
        <f t="shared" si="129"/>
        <v>0</v>
      </c>
      <c r="T149" s="374">
        <f t="shared" si="129"/>
        <v>0</v>
      </c>
      <c r="U149" s="375">
        <f t="shared" si="129"/>
        <v>5.5</v>
      </c>
      <c r="V149" s="376">
        <f t="shared" si="129"/>
        <v>3.3</v>
      </c>
      <c r="W149" s="1"/>
      <c r="X149" s="1"/>
      <c r="Y149" s="1"/>
      <c r="Z149" s="1"/>
      <c r="AA149" s="1"/>
      <c r="AB149" s="1"/>
      <c r="AC149" s="1"/>
      <c r="AD149" s="1"/>
      <c r="AE149" s="1"/>
      <c r="AF149" s="1"/>
    </row>
    <row r="150" spans="1:32" ht="12.75" customHeight="1" x14ac:dyDescent="0.15">
      <c r="A150" s="477"/>
      <c r="B150" s="215">
        <v>11</v>
      </c>
      <c r="C150" s="372">
        <f t="shared" ref="C150:V150" si="130">C149+(C137-C138)/11</f>
        <v>1412</v>
      </c>
      <c r="D150" s="372">
        <f t="shared" si="130"/>
        <v>7.0499999999999963</v>
      </c>
      <c r="E150" s="373">
        <f t="shared" si="130"/>
        <v>440</v>
      </c>
      <c r="F150" s="373">
        <f t="shared" si="130"/>
        <v>2.9300000000000015</v>
      </c>
      <c r="G150" s="216">
        <f t="shared" si="130"/>
        <v>142.18181818181813</v>
      </c>
      <c r="H150" s="216">
        <f t="shared" si="130"/>
        <v>1</v>
      </c>
      <c r="I150" s="216">
        <f t="shared" si="130"/>
        <v>0</v>
      </c>
      <c r="J150" s="216">
        <f t="shared" si="130"/>
        <v>0</v>
      </c>
      <c r="K150" s="216">
        <f t="shared" si="130"/>
        <v>0</v>
      </c>
      <c r="L150" s="216">
        <f t="shared" si="130"/>
        <v>0</v>
      </c>
      <c r="M150" s="216">
        <f t="shared" si="130"/>
        <v>0.5</v>
      </c>
      <c r="N150" s="221">
        <f t="shared" si="130"/>
        <v>0</v>
      </c>
      <c r="O150" s="221">
        <f t="shared" si="130"/>
        <v>0</v>
      </c>
      <c r="P150" s="221">
        <f t="shared" si="130"/>
        <v>0</v>
      </c>
      <c r="Q150" s="374">
        <f t="shared" si="130"/>
        <v>80</v>
      </c>
      <c r="R150" s="374">
        <f t="shared" si="130"/>
        <v>80</v>
      </c>
      <c r="S150" s="374">
        <f t="shared" si="130"/>
        <v>0</v>
      </c>
      <c r="T150" s="374">
        <f t="shared" si="130"/>
        <v>0</v>
      </c>
      <c r="U150" s="375">
        <f t="shared" si="130"/>
        <v>5.5</v>
      </c>
      <c r="V150" s="376">
        <f t="shared" si="130"/>
        <v>3.3</v>
      </c>
      <c r="W150" s="1"/>
      <c r="X150" s="1"/>
      <c r="Y150" s="1"/>
      <c r="Z150" s="1"/>
      <c r="AA150" s="1"/>
      <c r="AB150" s="1"/>
      <c r="AC150" s="1"/>
      <c r="AD150" s="1"/>
      <c r="AE150" s="1"/>
      <c r="AF150" s="1"/>
    </row>
    <row r="151" spans="1:32" ht="13.5" customHeight="1" thickBot="1" x14ac:dyDescent="0.2">
      <c r="A151" s="477"/>
      <c r="B151" s="217">
        <v>12</v>
      </c>
      <c r="C151" s="372">
        <f t="shared" ref="C151:V151" si="131">C150+(C137-C138)/11</f>
        <v>1490</v>
      </c>
      <c r="D151" s="377">
        <f t="shared" si="131"/>
        <v>7.3999999999999959</v>
      </c>
      <c r="E151" s="378">
        <f t="shared" si="131"/>
        <v>464</v>
      </c>
      <c r="F151" s="378">
        <f t="shared" si="131"/>
        <v>3.0900000000000016</v>
      </c>
      <c r="G151" s="216">
        <f t="shared" si="131"/>
        <v>148.99999999999994</v>
      </c>
      <c r="H151" s="216">
        <f t="shared" si="131"/>
        <v>1</v>
      </c>
      <c r="I151" s="379">
        <f t="shared" si="131"/>
        <v>0</v>
      </c>
      <c r="J151" s="379">
        <f t="shared" si="131"/>
        <v>0</v>
      </c>
      <c r="K151" s="379">
        <f t="shared" si="131"/>
        <v>0</v>
      </c>
      <c r="L151" s="379">
        <f t="shared" si="131"/>
        <v>0</v>
      </c>
      <c r="M151" s="379">
        <f t="shared" si="131"/>
        <v>0.5</v>
      </c>
      <c r="N151" s="380">
        <f t="shared" si="131"/>
        <v>0</v>
      </c>
      <c r="O151" s="380">
        <f t="shared" si="131"/>
        <v>0</v>
      </c>
      <c r="P151" s="380">
        <f t="shared" si="131"/>
        <v>0</v>
      </c>
      <c r="Q151" s="374">
        <f t="shared" si="131"/>
        <v>86</v>
      </c>
      <c r="R151" s="381">
        <f t="shared" si="131"/>
        <v>86</v>
      </c>
      <c r="S151" s="382">
        <f t="shared" si="131"/>
        <v>0</v>
      </c>
      <c r="T151" s="382">
        <f t="shared" si="131"/>
        <v>0</v>
      </c>
      <c r="U151" s="383">
        <f t="shared" si="131"/>
        <v>5.5</v>
      </c>
      <c r="V151" s="384">
        <f t="shared" si="131"/>
        <v>3.3</v>
      </c>
      <c r="W151" s="1"/>
      <c r="X151" s="1"/>
      <c r="Y151" s="1"/>
      <c r="Z151" s="1"/>
      <c r="AA151" s="1"/>
      <c r="AB151" s="1"/>
      <c r="AC151" s="1"/>
      <c r="AD151" s="1"/>
      <c r="AE151" s="1"/>
      <c r="AF151" s="1"/>
    </row>
    <row r="152" spans="1:32" ht="42.75" customHeight="1" x14ac:dyDescent="0.15">
      <c r="A152" s="475" t="s">
        <v>410</v>
      </c>
      <c r="B152" s="214" t="s">
        <v>767</v>
      </c>
      <c r="C152" s="385">
        <v>1555</v>
      </c>
      <c r="D152" s="385">
        <v>7.3709999999999996</v>
      </c>
      <c r="E152" s="386">
        <v>422</v>
      </c>
      <c r="F152" s="386">
        <v>3.0900000000000007</v>
      </c>
      <c r="G152" s="361">
        <v>125.99999999999994</v>
      </c>
      <c r="H152" s="361">
        <v>1.3599999999999999</v>
      </c>
      <c r="I152" s="361">
        <v>0</v>
      </c>
      <c r="J152" s="361">
        <v>0</v>
      </c>
      <c r="K152" s="361">
        <v>0</v>
      </c>
      <c r="L152" s="361">
        <v>0</v>
      </c>
      <c r="M152" s="361">
        <v>0.5</v>
      </c>
      <c r="N152" s="387">
        <v>0</v>
      </c>
      <c r="O152" s="387">
        <v>0</v>
      </c>
      <c r="P152" s="387">
        <v>0</v>
      </c>
      <c r="Q152" s="388">
        <v>73.000000000000014</v>
      </c>
      <c r="R152" s="388">
        <v>64</v>
      </c>
      <c r="S152" s="389">
        <v>0</v>
      </c>
      <c r="T152" s="389">
        <v>0</v>
      </c>
      <c r="U152" s="390">
        <v>2</v>
      </c>
      <c r="V152" s="391">
        <v>3.4</v>
      </c>
      <c r="W152" s="1"/>
      <c r="X152" s="1"/>
      <c r="Y152" s="1"/>
      <c r="Z152" s="1"/>
      <c r="AA152" s="1"/>
      <c r="AB152" s="1"/>
      <c r="AC152" s="1"/>
      <c r="AD152" s="1"/>
      <c r="AE152" s="1"/>
      <c r="AF152" s="1"/>
    </row>
    <row r="153" spans="1:32" ht="13" x14ac:dyDescent="0.15">
      <c r="A153" s="476"/>
      <c r="B153" s="214" t="s">
        <v>768</v>
      </c>
      <c r="C153" s="372">
        <v>741</v>
      </c>
      <c r="D153" s="372">
        <v>3.51</v>
      </c>
      <c r="E153" s="373">
        <v>180</v>
      </c>
      <c r="F153" s="373">
        <v>1.33</v>
      </c>
      <c r="G153" s="216">
        <v>62</v>
      </c>
      <c r="H153" s="216">
        <v>1</v>
      </c>
      <c r="I153" s="216">
        <v>0</v>
      </c>
      <c r="J153" s="216">
        <v>0</v>
      </c>
      <c r="K153" s="216">
        <v>0</v>
      </c>
      <c r="L153" s="216">
        <v>0</v>
      </c>
      <c r="M153" s="216">
        <v>0.5</v>
      </c>
      <c r="N153" s="221">
        <v>0</v>
      </c>
      <c r="O153" s="221">
        <v>0</v>
      </c>
      <c r="P153" s="221">
        <v>0</v>
      </c>
      <c r="Q153" s="374">
        <v>23</v>
      </c>
      <c r="R153" s="374">
        <v>20</v>
      </c>
      <c r="S153" s="374">
        <v>0</v>
      </c>
      <c r="T153" s="374">
        <v>0</v>
      </c>
      <c r="U153" s="375">
        <v>2</v>
      </c>
      <c r="V153" s="376">
        <v>3.4</v>
      </c>
      <c r="W153" s="1"/>
      <c r="X153" s="1"/>
      <c r="Y153" s="1"/>
      <c r="Z153" s="1"/>
      <c r="AA153" s="1"/>
      <c r="AB153" s="1"/>
      <c r="AC153" s="1"/>
      <c r="AD153" s="1"/>
      <c r="AE153" s="1"/>
      <c r="AF153" s="1"/>
    </row>
    <row r="154" spans="1:32" ht="21.75" customHeight="1" x14ac:dyDescent="0.15">
      <c r="A154" s="477"/>
      <c r="B154" s="215" t="s">
        <v>411</v>
      </c>
      <c r="C154" s="372">
        <f t="shared" ref="C154:V154" si="132">(C152-C153)/11</f>
        <v>74</v>
      </c>
      <c r="D154" s="372">
        <f t="shared" si="132"/>
        <v>0.35099999999999998</v>
      </c>
      <c r="E154" s="373">
        <f t="shared" si="132"/>
        <v>22</v>
      </c>
      <c r="F154" s="373">
        <f t="shared" si="132"/>
        <v>0.16000000000000006</v>
      </c>
      <c r="G154" s="216">
        <f t="shared" si="132"/>
        <v>5.818181818181813</v>
      </c>
      <c r="H154" s="216">
        <f t="shared" si="132"/>
        <v>3.2727272727272716E-2</v>
      </c>
      <c r="I154" s="216">
        <f t="shared" si="132"/>
        <v>0</v>
      </c>
      <c r="J154" s="216">
        <f t="shared" si="132"/>
        <v>0</v>
      </c>
      <c r="K154" s="216">
        <f t="shared" si="132"/>
        <v>0</v>
      </c>
      <c r="L154" s="216">
        <f t="shared" si="132"/>
        <v>0</v>
      </c>
      <c r="M154" s="216">
        <f t="shared" si="132"/>
        <v>0</v>
      </c>
      <c r="N154" s="221">
        <f t="shared" si="132"/>
        <v>0</v>
      </c>
      <c r="O154" s="221">
        <f t="shared" si="132"/>
        <v>0</v>
      </c>
      <c r="P154" s="221">
        <f t="shared" si="132"/>
        <v>0</v>
      </c>
      <c r="Q154" s="374">
        <f t="shared" si="132"/>
        <v>4.5454545454545467</v>
      </c>
      <c r="R154" s="374">
        <f t="shared" si="132"/>
        <v>4</v>
      </c>
      <c r="S154" s="374">
        <f t="shared" si="132"/>
        <v>0</v>
      </c>
      <c r="T154" s="374">
        <f t="shared" si="132"/>
        <v>0</v>
      </c>
      <c r="U154" s="375">
        <f t="shared" si="132"/>
        <v>0</v>
      </c>
      <c r="V154" s="376">
        <f t="shared" si="132"/>
        <v>0</v>
      </c>
      <c r="W154" s="1"/>
      <c r="X154" s="1"/>
      <c r="Y154" s="1"/>
      <c r="Z154" s="1"/>
      <c r="AA154" s="1"/>
      <c r="AB154" s="1"/>
      <c r="AC154" s="1"/>
      <c r="AD154" s="1"/>
      <c r="AE154" s="1"/>
      <c r="AF154" s="1"/>
    </row>
    <row r="155" spans="1:32" ht="12.75" customHeight="1" x14ac:dyDescent="0.15">
      <c r="A155" s="477"/>
      <c r="B155" s="215">
        <v>1</v>
      </c>
      <c r="C155" s="372">
        <f>C153</f>
        <v>741</v>
      </c>
      <c r="D155" s="372">
        <f t="shared" ref="D155:V155" si="133">D153</f>
        <v>3.51</v>
      </c>
      <c r="E155" s="373">
        <f t="shared" si="133"/>
        <v>180</v>
      </c>
      <c r="F155" s="373">
        <f t="shared" si="133"/>
        <v>1.33</v>
      </c>
      <c r="G155" s="216">
        <f t="shared" si="133"/>
        <v>62</v>
      </c>
      <c r="H155" s="216">
        <f t="shared" si="133"/>
        <v>1</v>
      </c>
      <c r="I155" s="216">
        <f t="shared" si="133"/>
        <v>0</v>
      </c>
      <c r="J155" s="216">
        <f t="shared" si="133"/>
        <v>0</v>
      </c>
      <c r="K155" s="216">
        <f t="shared" si="133"/>
        <v>0</v>
      </c>
      <c r="L155" s="216">
        <f t="shared" si="133"/>
        <v>0</v>
      </c>
      <c r="M155" s="216">
        <f t="shared" si="133"/>
        <v>0.5</v>
      </c>
      <c r="N155" s="221">
        <f t="shared" si="133"/>
        <v>0</v>
      </c>
      <c r="O155" s="221">
        <f t="shared" si="133"/>
        <v>0</v>
      </c>
      <c r="P155" s="221">
        <f t="shared" si="133"/>
        <v>0</v>
      </c>
      <c r="Q155" s="374">
        <f t="shared" si="133"/>
        <v>23</v>
      </c>
      <c r="R155" s="374">
        <f t="shared" si="133"/>
        <v>20</v>
      </c>
      <c r="S155" s="374">
        <f t="shared" si="133"/>
        <v>0</v>
      </c>
      <c r="T155" s="374">
        <f t="shared" si="133"/>
        <v>0</v>
      </c>
      <c r="U155" s="375">
        <f t="shared" si="133"/>
        <v>2</v>
      </c>
      <c r="V155" s="376">
        <f t="shared" si="133"/>
        <v>3.4</v>
      </c>
      <c r="W155" s="1"/>
      <c r="X155" s="1"/>
      <c r="Y155" s="1"/>
      <c r="Z155" s="1"/>
      <c r="AA155" s="1"/>
      <c r="AB155" s="1"/>
      <c r="AC155" s="1"/>
      <c r="AD155" s="1"/>
      <c r="AE155" s="1"/>
      <c r="AF155" s="1"/>
    </row>
    <row r="156" spans="1:32" ht="12.75" customHeight="1" x14ac:dyDescent="0.15">
      <c r="A156" s="477"/>
      <c r="B156" s="215">
        <v>2</v>
      </c>
      <c r="C156" s="372">
        <f t="shared" ref="C156:V156" si="134">C155+(C152-C153)/11</f>
        <v>815</v>
      </c>
      <c r="D156" s="372">
        <f t="shared" si="134"/>
        <v>3.8609999999999998</v>
      </c>
      <c r="E156" s="373">
        <f t="shared" si="134"/>
        <v>202</v>
      </c>
      <c r="F156" s="373">
        <f t="shared" si="134"/>
        <v>1.4900000000000002</v>
      </c>
      <c r="G156" s="216">
        <f t="shared" si="134"/>
        <v>67.818181818181813</v>
      </c>
      <c r="H156" s="216">
        <f t="shared" si="134"/>
        <v>1.0327272727272727</v>
      </c>
      <c r="I156" s="216">
        <f t="shared" si="134"/>
        <v>0</v>
      </c>
      <c r="J156" s="216">
        <f t="shared" si="134"/>
        <v>0</v>
      </c>
      <c r="K156" s="216">
        <f t="shared" si="134"/>
        <v>0</v>
      </c>
      <c r="L156" s="216">
        <f t="shared" si="134"/>
        <v>0</v>
      </c>
      <c r="M156" s="216">
        <f t="shared" si="134"/>
        <v>0.5</v>
      </c>
      <c r="N156" s="221">
        <f t="shared" si="134"/>
        <v>0</v>
      </c>
      <c r="O156" s="221">
        <f t="shared" si="134"/>
        <v>0</v>
      </c>
      <c r="P156" s="221">
        <f t="shared" si="134"/>
        <v>0</v>
      </c>
      <c r="Q156" s="374">
        <f t="shared" si="134"/>
        <v>27.545454545454547</v>
      </c>
      <c r="R156" s="374">
        <f t="shared" si="134"/>
        <v>24</v>
      </c>
      <c r="S156" s="374">
        <f t="shared" si="134"/>
        <v>0</v>
      </c>
      <c r="T156" s="374">
        <f t="shared" si="134"/>
        <v>0</v>
      </c>
      <c r="U156" s="375">
        <f t="shared" si="134"/>
        <v>2</v>
      </c>
      <c r="V156" s="376">
        <f t="shared" si="134"/>
        <v>3.4</v>
      </c>
      <c r="W156" s="1"/>
      <c r="X156" s="1"/>
      <c r="Y156" s="1"/>
      <c r="Z156" s="1"/>
      <c r="AA156" s="1"/>
      <c r="AB156" s="1"/>
      <c r="AC156" s="1"/>
      <c r="AD156" s="1"/>
      <c r="AE156" s="1"/>
      <c r="AF156" s="1"/>
    </row>
    <row r="157" spans="1:32" ht="12.75" customHeight="1" x14ac:dyDescent="0.15">
      <c r="A157" s="477"/>
      <c r="B157" s="215">
        <v>3</v>
      </c>
      <c r="C157" s="372">
        <f t="shared" ref="C157:V157" si="135">C156+(C152-C153)/11</f>
        <v>889</v>
      </c>
      <c r="D157" s="372">
        <f t="shared" si="135"/>
        <v>4.2119999999999997</v>
      </c>
      <c r="E157" s="373">
        <f t="shared" si="135"/>
        <v>224</v>
      </c>
      <c r="F157" s="373">
        <f t="shared" si="135"/>
        <v>1.6500000000000004</v>
      </c>
      <c r="G157" s="216">
        <f t="shared" si="135"/>
        <v>73.636363636363626</v>
      </c>
      <c r="H157" s="216">
        <f t="shared" si="135"/>
        <v>1.0654545454545454</v>
      </c>
      <c r="I157" s="216">
        <f t="shared" si="135"/>
        <v>0</v>
      </c>
      <c r="J157" s="216">
        <f t="shared" si="135"/>
        <v>0</v>
      </c>
      <c r="K157" s="216">
        <f t="shared" si="135"/>
        <v>0</v>
      </c>
      <c r="L157" s="216">
        <f t="shared" si="135"/>
        <v>0</v>
      </c>
      <c r="M157" s="216">
        <f t="shared" si="135"/>
        <v>0.5</v>
      </c>
      <c r="N157" s="221">
        <f t="shared" si="135"/>
        <v>0</v>
      </c>
      <c r="O157" s="221">
        <f t="shared" si="135"/>
        <v>0</v>
      </c>
      <c r="P157" s="221">
        <f t="shared" si="135"/>
        <v>0</v>
      </c>
      <c r="Q157" s="374">
        <f t="shared" si="135"/>
        <v>32.090909090909093</v>
      </c>
      <c r="R157" s="374">
        <f t="shared" si="135"/>
        <v>28</v>
      </c>
      <c r="S157" s="374">
        <f t="shared" si="135"/>
        <v>0</v>
      </c>
      <c r="T157" s="374">
        <f t="shared" si="135"/>
        <v>0</v>
      </c>
      <c r="U157" s="375">
        <f t="shared" si="135"/>
        <v>2</v>
      </c>
      <c r="V157" s="376">
        <f t="shared" si="135"/>
        <v>3.4</v>
      </c>
      <c r="W157" s="1"/>
      <c r="X157" s="1"/>
      <c r="Y157" s="1"/>
      <c r="Z157" s="1"/>
      <c r="AA157" s="1"/>
      <c r="AB157" s="1"/>
      <c r="AC157" s="1"/>
      <c r="AD157" s="1"/>
      <c r="AE157" s="1"/>
      <c r="AF157" s="1"/>
    </row>
    <row r="158" spans="1:32" ht="12.75" customHeight="1" x14ac:dyDescent="0.15">
      <c r="A158" s="477"/>
      <c r="B158" s="215">
        <v>4</v>
      </c>
      <c r="C158" s="372">
        <f t="shared" ref="C158:V158" si="136">C157+(C152-C153)/11</f>
        <v>963</v>
      </c>
      <c r="D158" s="372">
        <f t="shared" si="136"/>
        <v>4.5629999999999997</v>
      </c>
      <c r="E158" s="373">
        <f t="shared" si="136"/>
        <v>246</v>
      </c>
      <c r="F158" s="373">
        <f t="shared" si="136"/>
        <v>1.8100000000000005</v>
      </c>
      <c r="G158" s="216">
        <f t="shared" si="136"/>
        <v>79.454545454545439</v>
      </c>
      <c r="H158" s="216">
        <f t="shared" si="136"/>
        <v>1.0981818181818181</v>
      </c>
      <c r="I158" s="216">
        <f t="shared" si="136"/>
        <v>0</v>
      </c>
      <c r="J158" s="216">
        <f t="shared" si="136"/>
        <v>0</v>
      </c>
      <c r="K158" s="216">
        <f t="shared" si="136"/>
        <v>0</v>
      </c>
      <c r="L158" s="216">
        <f t="shared" si="136"/>
        <v>0</v>
      </c>
      <c r="M158" s="216">
        <f t="shared" si="136"/>
        <v>0.5</v>
      </c>
      <c r="N158" s="221">
        <f t="shared" si="136"/>
        <v>0</v>
      </c>
      <c r="O158" s="221">
        <f t="shared" si="136"/>
        <v>0</v>
      </c>
      <c r="P158" s="221">
        <f t="shared" si="136"/>
        <v>0</v>
      </c>
      <c r="Q158" s="374">
        <f t="shared" si="136"/>
        <v>36.63636363636364</v>
      </c>
      <c r="R158" s="374">
        <f t="shared" si="136"/>
        <v>32</v>
      </c>
      <c r="S158" s="374">
        <f t="shared" si="136"/>
        <v>0</v>
      </c>
      <c r="T158" s="374">
        <f t="shared" si="136"/>
        <v>0</v>
      </c>
      <c r="U158" s="375">
        <f t="shared" si="136"/>
        <v>2</v>
      </c>
      <c r="V158" s="376">
        <f t="shared" si="136"/>
        <v>3.4</v>
      </c>
      <c r="W158" s="1"/>
      <c r="X158" s="1"/>
      <c r="Y158" s="1"/>
      <c r="Z158" s="1"/>
      <c r="AA158" s="1"/>
      <c r="AB158" s="1"/>
      <c r="AC158" s="1"/>
      <c r="AD158" s="1"/>
      <c r="AE158" s="1"/>
      <c r="AF158" s="1"/>
    </row>
    <row r="159" spans="1:32" ht="12.75" customHeight="1" x14ac:dyDescent="0.15">
      <c r="A159" s="477"/>
      <c r="B159" s="215">
        <v>5</v>
      </c>
      <c r="C159" s="372">
        <f t="shared" ref="C159:V159" si="137">C158+(C152-C153)/11</f>
        <v>1037</v>
      </c>
      <c r="D159" s="372">
        <f t="shared" si="137"/>
        <v>4.9139999999999997</v>
      </c>
      <c r="E159" s="373">
        <f t="shared" si="137"/>
        <v>268</v>
      </c>
      <c r="F159" s="373">
        <f t="shared" si="137"/>
        <v>1.9700000000000006</v>
      </c>
      <c r="G159" s="216">
        <f t="shared" si="137"/>
        <v>85.272727272727252</v>
      </c>
      <c r="H159" s="216">
        <f t="shared" si="137"/>
        <v>1.1309090909090909</v>
      </c>
      <c r="I159" s="216">
        <f t="shared" si="137"/>
        <v>0</v>
      </c>
      <c r="J159" s="216">
        <f t="shared" si="137"/>
        <v>0</v>
      </c>
      <c r="K159" s="216">
        <f t="shared" si="137"/>
        <v>0</v>
      </c>
      <c r="L159" s="216">
        <f t="shared" si="137"/>
        <v>0</v>
      </c>
      <c r="M159" s="216">
        <f t="shared" si="137"/>
        <v>0.5</v>
      </c>
      <c r="N159" s="221">
        <f t="shared" si="137"/>
        <v>0</v>
      </c>
      <c r="O159" s="221">
        <f t="shared" si="137"/>
        <v>0</v>
      </c>
      <c r="P159" s="221">
        <f t="shared" si="137"/>
        <v>0</v>
      </c>
      <c r="Q159" s="374">
        <f t="shared" si="137"/>
        <v>41.181818181818187</v>
      </c>
      <c r="R159" s="374">
        <f t="shared" si="137"/>
        <v>36</v>
      </c>
      <c r="S159" s="374">
        <f t="shared" si="137"/>
        <v>0</v>
      </c>
      <c r="T159" s="374">
        <f t="shared" si="137"/>
        <v>0</v>
      </c>
      <c r="U159" s="375">
        <f t="shared" si="137"/>
        <v>2</v>
      </c>
      <c r="V159" s="376">
        <f t="shared" si="137"/>
        <v>3.4</v>
      </c>
      <c r="W159" s="1"/>
      <c r="X159" s="1"/>
      <c r="Y159" s="1"/>
      <c r="Z159" s="1"/>
      <c r="AA159" s="1"/>
      <c r="AB159" s="1"/>
      <c r="AC159" s="1"/>
      <c r="AD159" s="1"/>
      <c r="AE159" s="1"/>
      <c r="AF159" s="1"/>
    </row>
    <row r="160" spans="1:32" ht="12.75" customHeight="1" x14ac:dyDescent="0.15">
      <c r="A160" s="477"/>
      <c r="B160" s="215">
        <v>6</v>
      </c>
      <c r="C160" s="372">
        <f t="shared" ref="C160:V160" si="138">C159+(C152-C153)/11</f>
        <v>1111</v>
      </c>
      <c r="D160" s="372">
        <f t="shared" si="138"/>
        <v>5.2649999999999997</v>
      </c>
      <c r="E160" s="373">
        <f t="shared" si="138"/>
        <v>290</v>
      </c>
      <c r="F160" s="373">
        <f t="shared" si="138"/>
        <v>2.1300000000000008</v>
      </c>
      <c r="G160" s="216">
        <f t="shared" si="138"/>
        <v>91.090909090909065</v>
      </c>
      <c r="H160" s="216">
        <f t="shared" si="138"/>
        <v>1.1636363636363636</v>
      </c>
      <c r="I160" s="216">
        <f t="shared" si="138"/>
        <v>0</v>
      </c>
      <c r="J160" s="216">
        <f t="shared" si="138"/>
        <v>0</v>
      </c>
      <c r="K160" s="216">
        <f t="shared" si="138"/>
        <v>0</v>
      </c>
      <c r="L160" s="216">
        <f t="shared" si="138"/>
        <v>0</v>
      </c>
      <c r="M160" s="216">
        <f t="shared" si="138"/>
        <v>0.5</v>
      </c>
      <c r="N160" s="221">
        <f t="shared" si="138"/>
        <v>0</v>
      </c>
      <c r="O160" s="221">
        <f t="shared" si="138"/>
        <v>0</v>
      </c>
      <c r="P160" s="221">
        <f t="shared" si="138"/>
        <v>0</v>
      </c>
      <c r="Q160" s="374">
        <f t="shared" si="138"/>
        <v>45.727272727272734</v>
      </c>
      <c r="R160" s="374">
        <f t="shared" si="138"/>
        <v>40</v>
      </c>
      <c r="S160" s="374">
        <f t="shared" si="138"/>
        <v>0</v>
      </c>
      <c r="T160" s="374">
        <f t="shared" si="138"/>
        <v>0</v>
      </c>
      <c r="U160" s="375">
        <f t="shared" si="138"/>
        <v>2</v>
      </c>
      <c r="V160" s="376">
        <f t="shared" si="138"/>
        <v>3.4</v>
      </c>
      <c r="W160" s="1"/>
      <c r="X160" s="1"/>
      <c r="Y160" s="1"/>
      <c r="Z160" s="1"/>
      <c r="AA160" s="1"/>
      <c r="AB160" s="1"/>
      <c r="AC160" s="1"/>
      <c r="AD160" s="1"/>
      <c r="AE160" s="1"/>
      <c r="AF160" s="1"/>
    </row>
    <row r="161" spans="1:32" ht="12.75" customHeight="1" x14ac:dyDescent="0.15">
      <c r="A161" s="477"/>
      <c r="B161" s="215">
        <v>7</v>
      </c>
      <c r="C161" s="372">
        <f t="shared" ref="C161:V161" si="139">C160+(C152-C153)/11</f>
        <v>1185</v>
      </c>
      <c r="D161" s="372">
        <f t="shared" si="139"/>
        <v>5.6159999999999997</v>
      </c>
      <c r="E161" s="373">
        <f t="shared" si="139"/>
        <v>312</v>
      </c>
      <c r="F161" s="373">
        <f t="shared" si="139"/>
        <v>2.2900000000000009</v>
      </c>
      <c r="G161" s="216">
        <f t="shared" si="139"/>
        <v>96.909090909090878</v>
      </c>
      <c r="H161" s="216">
        <f t="shared" si="139"/>
        <v>1.1963636363636363</v>
      </c>
      <c r="I161" s="216">
        <f t="shared" si="139"/>
        <v>0</v>
      </c>
      <c r="J161" s="216">
        <f t="shared" si="139"/>
        <v>0</v>
      </c>
      <c r="K161" s="216">
        <f t="shared" si="139"/>
        <v>0</v>
      </c>
      <c r="L161" s="216">
        <f t="shared" si="139"/>
        <v>0</v>
      </c>
      <c r="M161" s="216">
        <f t="shared" si="139"/>
        <v>0.5</v>
      </c>
      <c r="N161" s="221">
        <f t="shared" si="139"/>
        <v>0</v>
      </c>
      <c r="O161" s="221">
        <f t="shared" si="139"/>
        <v>0</v>
      </c>
      <c r="P161" s="221">
        <f t="shared" si="139"/>
        <v>0</v>
      </c>
      <c r="Q161" s="374">
        <f t="shared" si="139"/>
        <v>50.27272727272728</v>
      </c>
      <c r="R161" s="374">
        <f t="shared" si="139"/>
        <v>44</v>
      </c>
      <c r="S161" s="374">
        <f t="shared" si="139"/>
        <v>0</v>
      </c>
      <c r="T161" s="374">
        <f t="shared" si="139"/>
        <v>0</v>
      </c>
      <c r="U161" s="375">
        <f t="shared" si="139"/>
        <v>2</v>
      </c>
      <c r="V161" s="376">
        <f t="shared" si="139"/>
        <v>3.4</v>
      </c>
      <c r="W161" s="1"/>
      <c r="X161" s="1"/>
      <c r="Y161" s="1"/>
      <c r="Z161" s="1"/>
      <c r="AA161" s="1"/>
      <c r="AB161" s="1"/>
      <c r="AC161" s="1"/>
      <c r="AD161" s="1"/>
      <c r="AE161" s="1"/>
      <c r="AF161" s="1"/>
    </row>
    <row r="162" spans="1:32" ht="12.75" customHeight="1" x14ac:dyDescent="0.15">
      <c r="A162" s="477"/>
      <c r="B162" s="215">
        <v>8</v>
      </c>
      <c r="C162" s="372">
        <f t="shared" ref="C162:V162" si="140">C161+(C152-C153)/11</f>
        <v>1259</v>
      </c>
      <c r="D162" s="372">
        <f t="shared" si="140"/>
        <v>5.9669999999999996</v>
      </c>
      <c r="E162" s="373">
        <f t="shared" si="140"/>
        <v>334</v>
      </c>
      <c r="F162" s="373">
        <f t="shared" si="140"/>
        <v>2.4500000000000011</v>
      </c>
      <c r="G162" s="216">
        <f t="shared" si="140"/>
        <v>102.72727272727269</v>
      </c>
      <c r="H162" s="216">
        <f t="shared" si="140"/>
        <v>1.229090909090909</v>
      </c>
      <c r="I162" s="216">
        <f t="shared" si="140"/>
        <v>0</v>
      </c>
      <c r="J162" s="216">
        <f t="shared" si="140"/>
        <v>0</v>
      </c>
      <c r="K162" s="216">
        <f t="shared" si="140"/>
        <v>0</v>
      </c>
      <c r="L162" s="216">
        <f t="shared" si="140"/>
        <v>0</v>
      </c>
      <c r="M162" s="216">
        <f t="shared" si="140"/>
        <v>0.5</v>
      </c>
      <c r="N162" s="221">
        <f t="shared" si="140"/>
        <v>0</v>
      </c>
      <c r="O162" s="221">
        <f t="shared" si="140"/>
        <v>0</v>
      </c>
      <c r="P162" s="221">
        <f t="shared" si="140"/>
        <v>0</v>
      </c>
      <c r="Q162" s="374">
        <f t="shared" si="140"/>
        <v>54.818181818181827</v>
      </c>
      <c r="R162" s="374">
        <f t="shared" si="140"/>
        <v>48</v>
      </c>
      <c r="S162" s="374">
        <f t="shared" si="140"/>
        <v>0</v>
      </c>
      <c r="T162" s="374">
        <f t="shared" si="140"/>
        <v>0</v>
      </c>
      <c r="U162" s="375">
        <f t="shared" si="140"/>
        <v>2</v>
      </c>
      <c r="V162" s="376">
        <f t="shared" si="140"/>
        <v>3.4</v>
      </c>
      <c r="W162" s="1"/>
      <c r="X162" s="1"/>
      <c r="Y162" s="1"/>
      <c r="Z162" s="1"/>
      <c r="AA162" s="1"/>
      <c r="AB162" s="1"/>
      <c r="AC162" s="1"/>
      <c r="AD162" s="1"/>
      <c r="AE162" s="1"/>
      <c r="AF162" s="1"/>
    </row>
    <row r="163" spans="1:32" ht="12.75" customHeight="1" x14ac:dyDescent="0.15">
      <c r="A163" s="477"/>
      <c r="B163" s="215">
        <v>9</v>
      </c>
      <c r="C163" s="372">
        <f t="shared" ref="C163:V163" si="141">C162+(C152-C153)/11</f>
        <v>1333</v>
      </c>
      <c r="D163" s="372">
        <f t="shared" si="141"/>
        <v>6.3179999999999996</v>
      </c>
      <c r="E163" s="373">
        <f t="shared" si="141"/>
        <v>356</v>
      </c>
      <c r="F163" s="373">
        <f t="shared" si="141"/>
        <v>2.6100000000000012</v>
      </c>
      <c r="G163" s="216">
        <f t="shared" si="141"/>
        <v>108.5454545454545</v>
      </c>
      <c r="H163" s="216">
        <f t="shared" si="141"/>
        <v>1.2618181818181817</v>
      </c>
      <c r="I163" s="216">
        <f t="shared" si="141"/>
        <v>0</v>
      </c>
      <c r="J163" s="216">
        <f t="shared" si="141"/>
        <v>0</v>
      </c>
      <c r="K163" s="216">
        <f t="shared" si="141"/>
        <v>0</v>
      </c>
      <c r="L163" s="216">
        <f t="shared" si="141"/>
        <v>0</v>
      </c>
      <c r="M163" s="216">
        <f t="shared" si="141"/>
        <v>0.5</v>
      </c>
      <c r="N163" s="221">
        <f t="shared" si="141"/>
        <v>0</v>
      </c>
      <c r="O163" s="221">
        <f t="shared" si="141"/>
        <v>0</v>
      </c>
      <c r="P163" s="221">
        <f t="shared" si="141"/>
        <v>0</v>
      </c>
      <c r="Q163" s="374">
        <f t="shared" si="141"/>
        <v>59.363636363636374</v>
      </c>
      <c r="R163" s="374">
        <f t="shared" si="141"/>
        <v>52</v>
      </c>
      <c r="S163" s="374">
        <f t="shared" si="141"/>
        <v>0</v>
      </c>
      <c r="T163" s="374">
        <f t="shared" si="141"/>
        <v>0</v>
      </c>
      <c r="U163" s="375">
        <f t="shared" si="141"/>
        <v>2</v>
      </c>
      <c r="V163" s="376">
        <f t="shared" si="141"/>
        <v>3.4</v>
      </c>
      <c r="W163" s="1"/>
      <c r="X163" s="1"/>
      <c r="Y163" s="1"/>
      <c r="Z163" s="1"/>
      <c r="AA163" s="1"/>
      <c r="AB163" s="1"/>
      <c r="AC163" s="1"/>
      <c r="AD163" s="1"/>
      <c r="AE163" s="1"/>
      <c r="AF163" s="1"/>
    </row>
    <row r="164" spans="1:32" ht="12.75" customHeight="1" x14ac:dyDescent="0.15">
      <c r="A164" s="477"/>
      <c r="B164" s="215">
        <v>10</v>
      </c>
      <c r="C164" s="372">
        <f t="shared" ref="C164:V164" si="142">C163+(C152-C153)/11</f>
        <v>1407</v>
      </c>
      <c r="D164" s="372">
        <f t="shared" si="142"/>
        <v>6.6689999999999996</v>
      </c>
      <c r="E164" s="373">
        <f t="shared" si="142"/>
        <v>378</v>
      </c>
      <c r="F164" s="373">
        <f t="shared" si="142"/>
        <v>2.7700000000000014</v>
      </c>
      <c r="G164" s="216">
        <f t="shared" si="142"/>
        <v>114.36363636363632</v>
      </c>
      <c r="H164" s="216">
        <f t="shared" si="142"/>
        <v>1.2945454545454544</v>
      </c>
      <c r="I164" s="216">
        <f t="shared" si="142"/>
        <v>0</v>
      </c>
      <c r="J164" s="216">
        <f t="shared" si="142"/>
        <v>0</v>
      </c>
      <c r="K164" s="216">
        <f t="shared" si="142"/>
        <v>0</v>
      </c>
      <c r="L164" s="216">
        <f t="shared" si="142"/>
        <v>0</v>
      </c>
      <c r="M164" s="216">
        <f t="shared" si="142"/>
        <v>0.5</v>
      </c>
      <c r="N164" s="221">
        <f t="shared" si="142"/>
        <v>0</v>
      </c>
      <c r="O164" s="221">
        <f t="shared" si="142"/>
        <v>0</v>
      </c>
      <c r="P164" s="221">
        <f t="shared" si="142"/>
        <v>0</v>
      </c>
      <c r="Q164" s="374">
        <f t="shared" si="142"/>
        <v>63.909090909090921</v>
      </c>
      <c r="R164" s="374">
        <f t="shared" si="142"/>
        <v>56</v>
      </c>
      <c r="S164" s="374">
        <f t="shared" si="142"/>
        <v>0</v>
      </c>
      <c r="T164" s="374">
        <f t="shared" si="142"/>
        <v>0</v>
      </c>
      <c r="U164" s="375">
        <f t="shared" si="142"/>
        <v>2</v>
      </c>
      <c r="V164" s="376">
        <f t="shared" si="142"/>
        <v>3.4</v>
      </c>
      <c r="W164" s="1"/>
      <c r="X164" s="1"/>
      <c r="Y164" s="1"/>
      <c r="Z164" s="1"/>
      <c r="AA164" s="1"/>
      <c r="AB164" s="1"/>
      <c r="AC164" s="1"/>
      <c r="AD164" s="1"/>
      <c r="AE164" s="1"/>
      <c r="AF164" s="1"/>
    </row>
    <row r="165" spans="1:32" ht="12.75" customHeight="1" x14ac:dyDescent="0.15">
      <c r="A165" s="477"/>
      <c r="B165" s="215">
        <v>11</v>
      </c>
      <c r="C165" s="372">
        <f t="shared" ref="C165:V165" si="143">C164+(C152-C153)/11</f>
        <v>1481</v>
      </c>
      <c r="D165" s="372">
        <f t="shared" si="143"/>
        <v>7.02</v>
      </c>
      <c r="E165" s="373">
        <f t="shared" si="143"/>
        <v>400</v>
      </c>
      <c r="F165" s="373">
        <f t="shared" si="143"/>
        <v>2.9300000000000015</v>
      </c>
      <c r="G165" s="216">
        <f t="shared" si="143"/>
        <v>120.18181818181813</v>
      </c>
      <c r="H165" s="216">
        <f t="shared" si="143"/>
        <v>1.3272727272727272</v>
      </c>
      <c r="I165" s="216">
        <f t="shared" si="143"/>
        <v>0</v>
      </c>
      <c r="J165" s="216">
        <f t="shared" si="143"/>
        <v>0</v>
      </c>
      <c r="K165" s="216">
        <f t="shared" si="143"/>
        <v>0</v>
      </c>
      <c r="L165" s="216">
        <f t="shared" si="143"/>
        <v>0</v>
      </c>
      <c r="M165" s="216">
        <f t="shared" si="143"/>
        <v>0.5</v>
      </c>
      <c r="N165" s="221">
        <f t="shared" si="143"/>
        <v>0</v>
      </c>
      <c r="O165" s="221">
        <f t="shared" si="143"/>
        <v>0</v>
      </c>
      <c r="P165" s="221">
        <f t="shared" si="143"/>
        <v>0</v>
      </c>
      <c r="Q165" s="374">
        <f t="shared" si="143"/>
        <v>68.454545454545467</v>
      </c>
      <c r="R165" s="374">
        <f t="shared" si="143"/>
        <v>60</v>
      </c>
      <c r="S165" s="374">
        <f t="shared" si="143"/>
        <v>0</v>
      </c>
      <c r="T165" s="374">
        <f t="shared" si="143"/>
        <v>0</v>
      </c>
      <c r="U165" s="375">
        <f t="shared" si="143"/>
        <v>2</v>
      </c>
      <c r="V165" s="376">
        <f t="shared" si="143"/>
        <v>3.4</v>
      </c>
      <c r="W165" s="1"/>
      <c r="X165" s="1"/>
      <c r="Y165" s="1"/>
      <c r="Z165" s="1"/>
      <c r="AA165" s="1"/>
      <c r="AB165" s="1"/>
      <c r="AC165" s="1"/>
      <c r="AD165" s="1"/>
      <c r="AE165" s="1"/>
      <c r="AF165" s="1"/>
    </row>
    <row r="166" spans="1:32" ht="13.5" customHeight="1" thickBot="1" x14ac:dyDescent="0.2">
      <c r="A166" s="477"/>
      <c r="B166" s="218">
        <v>12</v>
      </c>
      <c r="C166" s="372">
        <f t="shared" ref="C166:V166" si="144">C165+(C152-C153)/11</f>
        <v>1555</v>
      </c>
      <c r="D166" s="377">
        <f t="shared" si="144"/>
        <v>7.3709999999999996</v>
      </c>
      <c r="E166" s="378">
        <f t="shared" si="144"/>
        <v>422</v>
      </c>
      <c r="F166" s="378">
        <f t="shared" si="144"/>
        <v>3.0900000000000016</v>
      </c>
      <c r="G166" s="216">
        <f t="shared" si="144"/>
        <v>125.99999999999994</v>
      </c>
      <c r="H166" s="216">
        <f t="shared" si="144"/>
        <v>1.3599999999999999</v>
      </c>
      <c r="I166" s="379">
        <f t="shared" si="144"/>
        <v>0</v>
      </c>
      <c r="J166" s="379">
        <f t="shared" si="144"/>
        <v>0</v>
      </c>
      <c r="K166" s="379">
        <f t="shared" si="144"/>
        <v>0</v>
      </c>
      <c r="L166" s="379">
        <f t="shared" si="144"/>
        <v>0</v>
      </c>
      <c r="M166" s="379">
        <f t="shared" si="144"/>
        <v>0.5</v>
      </c>
      <c r="N166" s="380">
        <f t="shared" si="144"/>
        <v>0</v>
      </c>
      <c r="O166" s="380">
        <f t="shared" si="144"/>
        <v>0</v>
      </c>
      <c r="P166" s="380">
        <f t="shared" si="144"/>
        <v>0</v>
      </c>
      <c r="Q166" s="374">
        <f t="shared" si="144"/>
        <v>73.000000000000014</v>
      </c>
      <c r="R166" s="381">
        <f t="shared" si="144"/>
        <v>64</v>
      </c>
      <c r="S166" s="382">
        <f t="shared" si="144"/>
        <v>0</v>
      </c>
      <c r="T166" s="382">
        <f t="shared" si="144"/>
        <v>0</v>
      </c>
      <c r="U166" s="383">
        <f t="shared" si="144"/>
        <v>2</v>
      </c>
      <c r="V166" s="384">
        <f t="shared" si="144"/>
        <v>3.4</v>
      </c>
      <c r="W166" s="1"/>
      <c r="X166" s="1"/>
      <c r="Y166" s="1"/>
      <c r="Z166" s="1"/>
      <c r="AA166" s="1"/>
      <c r="AB166" s="1"/>
      <c r="AC166" s="1"/>
      <c r="AD166" s="1"/>
      <c r="AE166" s="1"/>
      <c r="AF166" s="1"/>
    </row>
    <row r="167" spans="1:32" ht="13" x14ac:dyDescent="0.15">
      <c r="A167" s="471" t="s">
        <v>48</v>
      </c>
      <c r="B167" s="214" t="s">
        <v>767</v>
      </c>
      <c r="C167" s="392">
        <v>1615</v>
      </c>
      <c r="D167" s="392">
        <v>7.2399999999999967</v>
      </c>
      <c r="E167" s="393">
        <v>0</v>
      </c>
      <c r="F167" s="393">
        <v>0</v>
      </c>
      <c r="G167" s="362">
        <v>154.00000000000003</v>
      </c>
      <c r="H167" s="362">
        <v>1.3599999999999999</v>
      </c>
      <c r="I167" s="362">
        <v>0</v>
      </c>
      <c r="J167" s="362">
        <v>0</v>
      </c>
      <c r="K167" s="362">
        <v>0</v>
      </c>
      <c r="L167" s="362">
        <v>0</v>
      </c>
      <c r="M167" s="362">
        <v>0.5</v>
      </c>
      <c r="N167" s="394">
        <v>0</v>
      </c>
      <c r="O167" s="394">
        <v>0</v>
      </c>
      <c r="P167" s="387">
        <v>0</v>
      </c>
      <c r="Q167" s="395">
        <v>96</v>
      </c>
      <c r="R167" s="395">
        <v>86</v>
      </c>
      <c r="S167" s="396">
        <v>0</v>
      </c>
      <c r="T167" s="396">
        <v>0</v>
      </c>
      <c r="U167" s="397">
        <v>1.8</v>
      </c>
      <c r="V167" s="398">
        <v>3.3</v>
      </c>
    </row>
    <row r="168" spans="1:32" ht="13" x14ac:dyDescent="0.15">
      <c r="A168" s="472"/>
      <c r="B168" s="214" t="s">
        <v>768</v>
      </c>
      <c r="C168" s="372">
        <v>801</v>
      </c>
      <c r="D168" s="372">
        <v>3.39</v>
      </c>
      <c r="E168" s="373">
        <v>0</v>
      </c>
      <c r="F168" s="373">
        <v>0</v>
      </c>
      <c r="G168" s="216">
        <v>80</v>
      </c>
      <c r="H168" s="216">
        <v>1</v>
      </c>
      <c r="I168" s="216">
        <v>0</v>
      </c>
      <c r="J168" s="216">
        <v>0</v>
      </c>
      <c r="K168" s="216">
        <v>0</v>
      </c>
      <c r="L168" s="216">
        <v>0</v>
      </c>
      <c r="M168" s="216">
        <v>0.5</v>
      </c>
      <c r="N168" s="221">
        <v>0</v>
      </c>
      <c r="O168" s="221">
        <v>0</v>
      </c>
      <c r="P168" s="221">
        <v>0</v>
      </c>
      <c r="Q168" s="374">
        <v>30</v>
      </c>
      <c r="R168" s="374">
        <v>20</v>
      </c>
      <c r="S168" s="374">
        <v>0</v>
      </c>
      <c r="T168" s="374">
        <v>0</v>
      </c>
      <c r="U168" s="375">
        <v>1.8</v>
      </c>
      <c r="V168" s="399">
        <v>3.3</v>
      </c>
      <c r="W168" s="1"/>
      <c r="X168" s="1"/>
      <c r="Y168" s="1"/>
      <c r="Z168" s="1"/>
      <c r="AA168" s="1"/>
      <c r="AB168" s="1"/>
      <c r="AC168" s="1"/>
      <c r="AD168" s="1"/>
      <c r="AE168" s="1"/>
      <c r="AF168" s="1"/>
    </row>
    <row r="169" spans="1:32" ht="22.5" customHeight="1" x14ac:dyDescent="0.15">
      <c r="A169" s="473"/>
      <c r="B169" s="215" t="s">
        <v>24</v>
      </c>
      <c r="C169" s="372">
        <f t="shared" ref="C169:V169" si="145">(C167-C168)/11</f>
        <v>74</v>
      </c>
      <c r="D169" s="372">
        <f t="shared" si="145"/>
        <v>0.3499999999999997</v>
      </c>
      <c r="E169" s="373">
        <f t="shared" si="145"/>
        <v>0</v>
      </c>
      <c r="F169" s="373">
        <f t="shared" si="145"/>
        <v>0</v>
      </c>
      <c r="G169" s="216">
        <f t="shared" si="145"/>
        <v>6.7272727272727302</v>
      </c>
      <c r="H169" s="216">
        <f t="shared" si="145"/>
        <v>3.2727272727272716E-2</v>
      </c>
      <c r="I169" s="216">
        <f t="shared" si="145"/>
        <v>0</v>
      </c>
      <c r="J169" s="216">
        <f t="shared" si="145"/>
        <v>0</v>
      </c>
      <c r="K169" s="216">
        <f t="shared" si="145"/>
        <v>0</v>
      </c>
      <c r="L169" s="216">
        <f t="shared" si="145"/>
        <v>0</v>
      </c>
      <c r="M169" s="216">
        <f t="shared" si="145"/>
        <v>0</v>
      </c>
      <c r="N169" s="221">
        <f t="shared" si="145"/>
        <v>0</v>
      </c>
      <c r="O169" s="221">
        <f t="shared" si="145"/>
        <v>0</v>
      </c>
      <c r="P169" s="221">
        <f t="shared" si="145"/>
        <v>0</v>
      </c>
      <c r="Q169" s="374">
        <f t="shared" si="145"/>
        <v>6</v>
      </c>
      <c r="R169" s="374">
        <f t="shared" si="145"/>
        <v>6</v>
      </c>
      <c r="S169" s="374">
        <f t="shared" si="145"/>
        <v>0</v>
      </c>
      <c r="T169" s="374">
        <f t="shared" si="145"/>
        <v>0</v>
      </c>
      <c r="U169" s="375">
        <f t="shared" si="145"/>
        <v>0</v>
      </c>
      <c r="V169" s="376">
        <f t="shared" si="145"/>
        <v>0</v>
      </c>
    </row>
    <row r="170" spans="1:32" ht="15" customHeight="1" x14ac:dyDescent="0.15">
      <c r="A170" s="473"/>
      <c r="B170" s="215">
        <v>1</v>
      </c>
      <c r="C170" s="372">
        <f>C168</f>
        <v>801</v>
      </c>
      <c r="D170" s="372">
        <f t="shared" ref="D170:V170" si="146">D168</f>
        <v>3.39</v>
      </c>
      <c r="E170" s="373">
        <f t="shared" si="146"/>
        <v>0</v>
      </c>
      <c r="F170" s="373">
        <f t="shared" si="146"/>
        <v>0</v>
      </c>
      <c r="G170" s="216">
        <f t="shared" si="146"/>
        <v>80</v>
      </c>
      <c r="H170" s="216">
        <f t="shared" si="146"/>
        <v>1</v>
      </c>
      <c r="I170" s="216">
        <f t="shared" si="146"/>
        <v>0</v>
      </c>
      <c r="J170" s="216">
        <f t="shared" si="146"/>
        <v>0</v>
      </c>
      <c r="K170" s="216">
        <f t="shared" si="146"/>
        <v>0</v>
      </c>
      <c r="L170" s="216">
        <f t="shared" si="146"/>
        <v>0</v>
      </c>
      <c r="M170" s="216">
        <f t="shared" si="146"/>
        <v>0.5</v>
      </c>
      <c r="N170" s="221">
        <f t="shared" si="146"/>
        <v>0</v>
      </c>
      <c r="O170" s="221">
        <f t="shared" si="146"/>
        <v>0</v>
      </c>
      <c r="P170" s="221">
        <f t="shared" si="146"/>
        <v>0</v>
      </c>
      <c r="Q170" s="374">
        <f t="shared" si="146"/>
        <v>30</v>
      </c>
      <c r="R170" s="374">
        <f t="shared" si="146"/>
        <v>20</v>
      </c>
      <c r="S170" s="374">
        <f t="shared" si="146"/>
        <v>0</v>
      </c>
      <c r="T170" s="374">
        <f t="shared" si="146"/>
        <v>0</v>
      </c>
      <c r="U170" s="375">
        <f t="shared" si="146"/>
        <v>1.8</v>
      </c>
      <c r="V170" s="376">
        <f t="shared" si="146"/>
        <v>3.3</v>
      </c>
    </row>
    <row r="171" spans="1:32" ht="15" customHeight="1" x14ac:dyDescent="0.15">
      <c r="A171" s="473"/>
      <c r="B171" s="215">
        <v>2</v>
      </c>
      <c r="C171" s="372">
        <f t="shared" ref="C171:V171" si="147">C170+(C167-C168)/11</f>
        <v>875</v>
      </c>
      <c r="D171" s="372">
        <f t="shared" si="147"/>
        <v>3.7399999999999998</v>
      </c>
      <c r="E171" s="373">
        <f t="shared" si="147"/>
        <v>0</v>
      </c>
      <c r="F171" s="373">
        <f t="shared" si="147"/>
        <v>0</v>
      </c>
      <c r="G171" s="216">
        <f t="shared" si="147"/>
        <v>86.727272727272734</v>
      </c>
      <c r="H171" s="216">
        <f t="shared" si="147"/>
        <v>1.0327272727272727</v>
      </c>
      <c r="I171" s="216">
        <f t="shared" si="147"/>
        <v>0</v>
      </c>
      <c r="J171" s="216">
        <f t="shared" si="147"/>
        <v>0</v>
      </c>
      <c r="K171" s="216">
        <f t="shared" si="147"/>
        <v>0</v>
      </c>
      <c r="L171" s="216">
        <f t="shared" si="147"/>
        <v>0</v>
      </c>
      <c r="M171" s="216">
        <f t="shared" si="147"/>
        <v>0.5</v>
      </c>
      <c r="N171" s="221">
        <f t="shared" si="147"/>
        <v>0</v>
      </c>
      <c r="O171" s="221">
        <f t="shared" si="147"/>
        <v>0</v>
      </c>
      <c r="P171" s="221">
        <f t="shared" si="147"/>
        <v>0</v>
      </c>
      <c r="Q171" s="374">
        <f t="shared" si="147"/>
        <v>36</v>
      </c>
      <c r="R171" s="374">
        <f t="shared" si="147"/>
        <v>26</v>
      </c>
      <c r="S171" s="374">
        <f t="shared" si="147"/>
        <v>0</v>
      </c>
      <c r="T171" s="374">
        <f t="shared" si="147"/>
        <v>0</v>
      </c>
      <c r="U171" s="375">
        <f t="shared" si="147"/>
        <v>1.8</v>
      </c>
      <c r="V171" s="376">
        <f t="shared" si="147"/>
        <v>3.3</v>
      </c>
    </row>
    <row r="172" spans="1:32" ht="15" customHeight="1" x14ac:dyDescent="0.15">
      <c r="A172" s="473"/>
      <c r="B172" s="215">
        <v>3</v>
      </c>
      <c r="C172" s="372">
        <f t="shared" ref="C172:V172" si="148">C171+(C167-C168)/11</f>
        <v>949</v>
      </c>
      <c r="D172" s="372">
        <f t="shared" si="148"/>
        <v>4.09</v>
      </c>
      <c r="E172" s="373">
        <f t="shared" si="148"/>
        <v>0</v>
      </c>
      <c r="F172" s="373">
        <f t="shared" si="148"/>
        <v>0</v>
      </c>
      <c r="G172" s="216">
        <f t="shared" si="148"/>
        <v>93.454545454545467</v>
      </c>
      <c r="H172" s="216">
        <f t="shared" si="148"/>
        <v>1.0654545454545454</v>
      </c>
      <c r="I172" s="216">
        <f t="shared" si="148"/>
        <v>0</v>
      </c>
      <c r="J172" s="216">
        <f t="shared" si="148"/>
        <v>0</v>
      </c>
      <c r="K172" s="216">
        <f t="shared" si="148"/>
        <v>0</v>
      </c>
      <c r="L172" s="216">
        <f t="shared" si="148"/>
        <v>0</v>
      </c>
      <c r="M172" s="216">
        <f t="shared" si="148"/>
        <v>0.5</v>
      </c>
      <c r="N172" s="221">
        <f t="shared" si="148"/>
        <v>0</v>
      </c>
      <c r="O172" s="221">
        <f t="shared" si="148"/>
        <v>0</v>
      </c>
      <c r="P172" s="221">
        <f t="shared" si="148"/>
        <v>0</v>
      </c>
      <c r="Q172" s="374">
        <f t="shared" si="148"/>
        <v>42</v>
      </c>
      <c r="R172" s="374">
        <f t="shared" si="148"/>
        <v>32</v>
      </c>
      <c r="S172" s="374">
        <f t="shared" si="148"/>
        <v>0</v>
      </c>
      <c r="T172" s="374">
        <f t="shared" si="148"/>
        <v>0</v>
      </c>
      <c r="U172" s="375">
        <f t="shared" si="148"/>
        <v>1.8</v>
      </c>
      <c r="V172" s="376">
        <f t="shared" si="148"/>
        <v>3.3</v>
      </c>
    </row>
    <row r="173" spans="1:32" ht="15" customHeight="1" x14ac:dyDescent="0.15">
      <c r="A173" s="473"/>
      <c r="B173" s="215">
        <v>4</v>
      </c>
      <c r="C173" s="372">
        <f t="shared" ref="C173:V173" si="149">C172+(C167-C168)/11</f>
        <v>1023</v>
      </c>
      <c r="D173" s="372">
        <f t="shared" si="149"/>
        <v>4.4399999999999995</v>
      </c>
      <c r="E173" s="373">
        <f t="shared" si="149"/>
        <v>0</v>
      </c>
      <c r="F173" s="373">
        <f t="shared" si="149"/>
        <v>0</v>
      </c>
      <c r="G173" s="216">
        <f t="shared" si="149"/>
        <v>100.1818181818182</v>
      </c>
      <c r="H173" s="216">
        <f t="shared" si="149"/>
        <v>1.0981818181818181</v>
      </c>
      <c r="I173" s="216">
        <f t="shared" si="149"/>
        <v>0</v>
      </c>
      <c r="J173" s="216">
        <f t="shared" si="149"/>
        <v>0</v>
      </c>
      <c r="K173" s="216">
        <f t="shared" si="149"/>
        <v>0</v>
      </c>
      <c r="L173" s="216">
        <f t="shared" si="149"/>
        <v>0</v>
      </c>
      <c r="M173" s="216">
        <f t="shared" si="149"/>
        <v>0.5</v>
      </c>
      <c r="N173" s="221">
        <f t="shared" si="149"/>
        <v>0</v>
      </c>
      <c r="O173" s="221">
        <f t="shared" si="149"/>
        <v>0</v>
      </c>
      <c r="P173" s="221">
        <f t="shared" si="149"/>
        <v>0</v>
      </c>
      <c r="Q173" s="374">
        <f t="shared" si="149"/>
        <v>48</v>
      </c>
      <c r="R173" s="374">
        <f t="shared" si="149"/>
        <v>38</v>
      </c>
      <c r="S173" s="374">
        <f t="shared" si="149"/>
        <v>0</v>
      </c>
      <c r="T173" s="374">
        <f t="shared" si="149"/>
        <v>0</v>
      </c>
      <c r="U173" s="375">
        <f t="shared" si="149"/>
        <v>1.8</v>
      </c>
      <c r="V173" s="376">
        <f t="shared" si="149"/>
        <v>3.3</v>
      </c>
    </row>
    <row r="174" spans="1:32" ht="15" customHeight="1" x14ac:dyDescent="0.15">
      <c r="A174" s="473"/>
      <c r="B174" s="215">
        <v>5</v>
      </c>
      <c r="C174" s="372">
        <f t="shared" ref="C174:V174" si="150">C173+(C167-C168)/11</f>
        <v>1097</v>
      </c>
      <c r="D174" s="372">
        <f t="shared" si="150"/>
        <v>4.7899999999999991</v>
      </c>
      <c r="E174" s="373">
        <f t="shared" si="150"/>
        <v>0</v>
      </c>
      <c r="F174" s="373">
        <f t="shared" si="150"/>
        <v>0</v>
      </c>
      <c r="G174" s="216">
        <f t="shared" si="150"/>
        <v>106.90909090909093</v>
      </c>
      <c r="H174" s="216">
        <f t="shared" si="150"/>
        <v>1.1309090909090909</v>
      </c>
      <c r="I174" s="216">
        <f t="shared" si="150"/>
        <v>0</v>
      </c>
      <c r="J174" s="216">
        <f t="shared" si="150"/>
        <v>0</v>
      </c>
      <c r="K174" s="216">
        <f t="shared" si="150"/>
        <v>0</v>
      </c>
      <c r="L174" s="216">
        <f t="shared" si="150"/>
        <v>0</v>
      </c>
      <c r="M174" s="216">
        <f t="shared" si="150"/>
        <v>0.5</v>
      </c>
      <c r="N174" s="221">
        <f t="shared" si="150"/>
        <v>0</v>
      </c>
      <c r="O174" s="221">
        <f t="shared" si="150"/>
        <v>0</v>
      </c>
      <c r="P174" s="221">
        <f t="shared" si="150"/>
        <v>0</v>
      </c>
      <c r="Q174" s="374">
        <f t="shared" si="150"/>
        <v>54</v>
      </c>
      <c r="R174" s="374">
        <f t="shared" si="150"/>
        <v>44</v>
      </c>
      <c r="S174" s="374">
        <f t="shared" si="150"/>
        <v>0</v>
      </c>
      <c r="T174" s="374">
        <f t="shared" si="150"/>
        <v>0</v>
      </c>
      <c r="U174" s="375">
        <f t="shared" si="150"/>
        <v>1.8</v>
      </c>
      <c r="V174" s="376">
        <f t="shared" si="150"/>
        <v>3.3</v>
      </c>
    </row>
    <row r="175" spans="1:32" ht="15" customHeight="1" x14ac:dyDescent="0.15">
      <c r="A175" s="473"/>
      <c r="B175" s="215">
        <v>6</v>
      </c>
      <c r="C175" s="372">
        <f t="shared" ref="C175:V175" si="151">C174+(C167-C168)/11</f>
        <v>1171</v>
      </c>
      <c r="D175" s="372">
        <f t="shared" si="151"/>
        <v>5.1399999999999988</v>
      </c>
      <c r="E175" s="373">
        <f t="shared" si="151"/>
        <v>0</v>
      </c>
      <c r="F175" s="373">
        <f t="shared" si="151"/>
        <v>0</v>
      </c>
      <c r="G175" s="216">
        <f t="shared" si="151"/>
        <v>113.63636363636367</v>
      </c>
      <c r="H175" s="216">
        <f t="shared" si="151"/>
        <v>1.1636363636363636</v>
      </c>
      <c r="I175" s="216">
        <f t="shared" si="151"/>
        <v>0</v>
      </c>
      <c r="J175" s="216">
        <f t="shared" si="151"/>
        <v>0</v>
      </c>
      <c r="K175" s="216">
        <f t="shared" si="151"/>
        <v>0</v>
      </c>
      <c r="L175" s="216">
        <f t="shared" si="151"/>
        <v>0</v>
      </c>
      <c r="M175" s="216">
        <f t="shared" si="151"/>
        <v>0.5</v>
      </c>
      <c r="N175" s="221">
        <f t="shared" si="151"/>
        <v>0</v>
      </c>
      <c r="O175" s="221">
        <f t="shared" si="151"/>
        <v>0</v>
      </c>
      <c r="P175" s="221">
        <f t="shared" si="151"/>
        <v>0</v>
      </c>
      <c r="Q175" s="374">
        <f t="shared" si="151"/>
        <v>60</v>
      </c>
      <c r="R175" s="374">
        <f t="shared" si="151"/>
        <v>50</v>
      </c>
      <c r="S175" s="374">
        <f t="shared" si="151"/>
        <v>0</v>
      </c>
      <c r="T175" s="374">
        <f t="shared" si="151"/>
        <v>0</v>
      </c>
      <c r="U175" s="375">
        <f t="shared" si="151"/>
        <v>1.8</v>
      </c>
      <c r="V175" s="376">
        <f t="shared" si="151"/>
        <v>3.3</v>
      </c>
    </row>
    <row r="176" spans="1:32" ht="15" customHeight="1" x14ac:dyDescent="0.15">
      <c r="A176" s="473"/>
      <c r="B176" s="215">
        <v>7</v>
      </c>
      <c r="C176" s="372">
        <f t="shared" ref="C176:V176" si="152">C175+(C167-C168)/11</f>
        <v>1245</v>
      </c>
      <c r="D176" s="372">
        <f t="shared" si="152"/>
        <v>5.4899999999999984</v>
      </c>
      <c r="E176" s="373">
        <f t="shared" si="152"/>
        <v>0</v>
      </c>
      <c r="F176" s="373">
        <f t="shared" si="152"/>
        <v>0</v>
      </c>
      <c r="G176" s="216">
        <f t="shared" si="152"/>
        <v>120.3636363636364</v>
      </c>
      <c r="H176" s="216">
        <f t="shared" si="152"/>
        <v>1.1963636363636363</v>
      </c>
      <c r="I176" s="216">
        <f t="shared" si="152"/>
        <v>0</v>
      </c>
      <c r="J176" s="216">
        <f t="shared" si="152"/>
        <v>0</v>
      </c>
      <c r="K176" s="216">
        <f t="shared" si="152"/>
        <v>0</v>
      </c>
      <c r="L176" s="216">
        <f t="shared" si="152"/>
        <v>0</v>
      </c>
      <c r="M176" s="216">
        <f t="shared" si="152"/>
        <v>0.5</v>
      </c>
      <c r="N176" s="221">
        <f t="shared" si="152"/>
        <v>0</v>
      </c>
      <c r="O176" s="221">
        <f t="shared" si="152"/>
        <v>0</v>
      </c>
      <c r="P176" s="221">
        <f t="shared" si="152"/>
        <v>0</v>
      </c>
      <c r="Q176" s="374">
        <f t="shared" si="152"/>
        <v>66</v>
      </c>
      <c r="R176" s="374">
        <f t="shared" si="152"/>
        <v>56</v>
      </c>
      <c r="S176" s="374">
        <f t="shared" si="152"/>
        <v>0</v>
      </c>
      <c r="T176" s="374">
        <f t="shared" si="152"/>
        <v>0</v>
      </c>
      <c r="U176" s="375">
        <f t="shared" si="152"/>
        <v>1.8</v>
      </c>
      <c r="V176" s="376">
        <f t="shared" si="152"/>
        <v>3.3</v>
      </c>
    </row>
    <row r="177" spans="1:32" ht="15" customHeight="1" x14ac:dyDescent="0.15">
      <c r="A177" s="473"/>
      <c r="B177" s="215">
        <v>8</v>
      </c>
      <c r="C177" s="372">
        <f t="shared" ref="C177:V177" si="153">C176+(C167-C168)/11</f>
        <v>1319</v>
      </c>
      <c r="D177" s="372">
        <f t="shared" si="153"/>
        <v>5.8399999999999981</v>
      </c>
      <c r="E177" s="373">
        <f t="shared" si="153"/>
        <v>0</v>
      </c>
      <c r="F177" s="373">
        <f t="shared" si="153"/>
        <v>0</v>
      </c>
      <c r="G177" s="216">
        <f t="shared" si="153"/>
        <v>127.09090909090914</v>
      </c>
      <c r="H177" s="216">
        <f t="shared" si="153"/>
        <v>1.229090909090909</v>
      </c>
      <c r="I177" s="216">
        <f t="shared" si="153"/>
        <v>0</v>
      </c>
      <c r="J177" s="216">
        <f t="shared" si="153"/>
        <v>0</v>
      </c>
      <c r="K177" s="216">
        <f t="shared" si="153"/>
        <v>0</v>
      </c>
      <c r="L177" s="216">
        <f t="shared" si="153"/>
        <v>0</v>
      </c>
      <c r="M177" s="216">
        <f t="shared" si="153"/>
        <v>0.5</v>
      </c>
      <c r="N177" s="221">
        <f t="shared" si="153"/>
        <v>0</v>
      </c>
      <c r="O177" s="221">
        <f t="shared" si="153"/>
        <v>0</v>
      </c>
      <c r="P177" s="221">
        <f t="shared" si="153"/>
        <v>0</v>
      </c>
      <c r="Q177" s="374">
        <f t="shared" si="153"/>
        <v>72</v>
      </c>
      <c r="R177" s="374">
        <f t="shared" si="153"/>
        <v>62</v>
      </c>
      <c r="S177" s="374">
        <f t="shared" si="153"/>
        <v>0</v>
      </c>
      <c r="T177" s="374">
        <f t="shared" si="153"/>
        <v>0</v>
      </c>
      <c r="U177" s="375">
        <f t="shared" si="153"/>
        <v>1.8</v>
      </c>
      <c r="V177" s="376">
        <f t="shared" si="153"/>
        <v>3.3</v>
      </c>
    </row>
    <row r="178" spans="1:32" ht="15" customHeight="1" x14ac:dyDescent="0.15">
      <c r="A178" s="473"/>
      <c r="B178" s="215">
        <v>9</v>
      </c>
      <c r="C178" s="372">
        <f t="shared" ref="C178:V178" si="154">C177+(C167-C168)/11</f>
        <v>1393</v>
      </c>
      <c r="D178" s="372">
        <f t="shared" si="154"/>
        <v>6.1899999999999977</v>
      </c>
      <c r="E178" s="373">
        <f t="shared" si="154"/>
        <v>0</v>
      </c>
      <c r="F178" s="373">
        <f t="shared" si="154"/>
        <v>0</v>
      </c>
      <c r="G178" s="216">
        <f t="shared" si="154"/>
        <v>133.81818181818187</v>
      </c>
      <c r="H178" s="216">
        <f t="shared" si="154"/>
        <v>1.2618181818181817</v>
      </c>
      <c r="I178" s="216">
        <f t="shared" si="154"/>
        <v>0</v>
      </c>
      <c r="J178" s="216">
        <f t="shared" si="154"/>
        <v>0</v>
      </c>
      <c r="K178" s="216">
        <f t="shared" si="154"/>
        <v>0</v>
      </c>
      <c r="L178" s="216">
        <f t="shared" si="154"/>
        <v>0</v>
      </c>
      <c r="M178" s="216">
        <f t="shared" si="154"/>
        <v>0.5</v>
      </c>
      <c r="N178" s="221">
        <f t="shared" si="154"/>
        <v>0</v>
      </c>
      <c r="O178" s="221">
        <f t="shared" si="154"/>
        <v>0</v>
      </c>
      <c r="P178" s="221">
        <f t="shared" si="154"/>
        <v>0</v>
      </c>
      <c r="Q178" s="374">
        <f t="shared" si="154"/>
        <v>78</v>
      </c>
      <c r="R178" s="374">
        <f t="shared" si="154"/>
        <v>68</v>
      </c>
      <c r="S178" s="374">
        <f t="shared" si="154"/>
        <v>0</v>
      </c>
      <c r="T178" s="374">
        <f t="shared" si="154"/>
        <v>0</v>
      </c>
      <c r="U178" s="375">
        <f t="shared" si="154"/>
        <v>1.8</v>
      </c>
      <c r="V178" s="376">
        <f t="shared" si="154"/>
        <v>3.3</v>
      </c>
    </row>
    <row r="179" spans="1:32" ht="15" customHeight="1" x14ac:dyDescent="0.15">
      <c r="A179" s="473"/>
      <c r="B179" s="215">
        <v>10</v>
      </c>
      <c r="C179" s="372">
        <f t="shared" ref="C179:V179" si="155">C178+(C167-C168)/11</f>
        <v>1467</v>
      </c>
      <c r="D179" s="372">
        <f t="shared" si="155"/>
        <v>6.5399999999999974</v>
      </c>
      <c r="E179" s="373">
        <f t="shared" si="155"/>
        <v>0</v>
      </c>
      <c r="F179" s="373">
        <f t="shared" si="155"/>
        <v>0</v>
      </c>
      <c r="G179" s="216">
        <f t="shared" si="155"/>
        <v>140.54545454545459</v>
      </c>
      <c r="H179" s="216">
        <f t="shared" si="155"/>
        <v>1.2945454545454544</v>
      </c>
      <c r="I179" s="216">
        <f t="shared" si="155"/>
        <v>0</v>
      </c>
      <c r="J179" s="216">
        <f t="shared" si="155"/>
        <v>0</v>
      </c>
      <c r="K179" s="216">
        <f t="shared" si="155"/>
        <v>0</v>
      </c>
      <c r="L179" s="216">
        <f t="shared" si="155"/>
        <v>0</v>
      </c>
      <c r="M179" s="216">
        <f t="shared" si="155"/>
        <v>0.5</v>
      </c>
      <c r="N179" s="221">
        <f t="shared" si="155"/>
        <v>0</v>
      </c>
      <c r="O179" s="221">
        <f t="shared" si="155"/>
        <v>0</v>
      </c>
      <c r="P179" s="221">
        <f t="shared" si="155"/>
        <v>0</v>
      </c>
      <c r="Q179" s="374">
        <f t="shared" si="155"/>
        <v>84</v>
      </c>
      <c r="R179" s="374">
        <f t="shared" si="155"/>
        <v>74</v>
      </c>
      <c r="S179" s="374">
        <f t="shared" si="155"/>
        <v>0</v>
      </c>
      <c r="T179" s="374">
        <f t="shared" si="155"/>
        <v>0</v>
      </c>
      <c r="U179" s="375">
        <f t="shared" si="155"/>
        <v>1.8</v>
      </c>
      <c r="V179" s="376">
        <f t="shared" si="155"/>
        <v>3.3</v>
      </c>
    </row>
    <row r="180" spans="1:32" ht="15" customHeight="1" x14ac:dyDescent="0.15">
      <c r="A180" s="473"/>
      <c r="B180" s="215">
        <v>11</v>
      </c>
      <c r="C180" s="372">
        <f t="shared" ref="C180:V180" si="156">C179+(C167-C168)/11</f>
        <v>1541</v>
      </c>
      <c r="D180" s="372">
        <f t="shared" si="156"/>
        <v>6.889999999999997</v>
      </c>
      <c r="E180" s="373">
        <f t="shared" si="156"/>
        <v>0</v>
      </c>
      <c r="F180" s="373">
        <f t="shared" si="156"/>
        <v>0</v>
      </c>
      <c r="G180" s="216">
        <f t="shared" si="156"/>
        <v>147.27272727272731</v>
      </c>
      <c r="H180" s="216">
        <f t="shared" si="156"/>
        <v>1.3272727272727272</v>
      </c>
      <c r="I180" s="216">
        <f t="shared" si="156"/>
        <v>0</v>
      </c>
      <c r="J180" s="216">
        <f t="shared" si="156"/>
        <v>0</v>
      </c>
      <c r="K180" s="216">
        <f t="shared" si="156"/>
        <v>0</v>
      </c>
      <c r="L180" s="216">
        <f t="shared" si="156"/>
        <v>0</v>
      </c>
      <c r="M180" s="216">
        <f t="shared" si="156"/>
        <v>0.5</v>
      </c>
      <c r="N180" s="221">
        <f t="shared" si="156"/>
        <v>0</v>
      </c>
      <c r="O180" s="221">
        <f t="shared" si="156"/>
        <v>0</v>
      </c>
      <c r="P180" s="221">
        <f t="shared" si="156"/>
        <v>0</v>
      </c>
      <c r="Q180" s="374">
        <f t="shared" si="156"/>
        <v>90</v>
      </c>
      <c r="R180" s="374">
        <f t="shared" si="156"/>
        <v>80</v>
      </c>
      <c r="S180" s="374">
        <f t="shared" si="156"/>
        <v>0</v>
      </c>
      <c r="T180" s="374">
        <f t="shared" si="156"/>
        <v>0</v>
      </c>
      <c r="U180" s="375">
        <f t="shared" si="156"/>
        <v>1.8</v>
      </c>
      <c r="V180" s="376">
        <f t="shared" si="156"/>
        <v>3.3</v>
      </c>
    </row>
    <row r="181" spans="1:32" ht="15" customHeight="1" thickBot="1" x14ac:dyDescent="0.2">
      <c r="A181" s="474"/>
      <c r="B181" s="220">
        <v>12</v>
      </c>
      <c r="C181" s="372">
        <f t="shared" ref="C181:V181" si="157">C180+(C167-C168)/11</f>
        <v>1615</v>
      </c>
      <c r="D181" s="377">
        <f t="shared" si="157"/>
        <v>7.2399999999999967</v>
      </c>
      <c r="E181" s="378">
        <f t="shared" si="157"/>
        <v>0</v>
      </c>
      <c r="F181" s="378">
        <f t="shared" si="157"/>
        <v>0</v>
      </c>
      <c r="G181" s="216">
        <f t="shared" si="157"/>
        <v>154.00000000000003</v>
      </c>
      <c r="H181" s="216">
        <f t="shared" si="157"/>
        <v>1.3599999999999999</v>
      </c>
      <c r="I181" s="379">
        <f t="shared" si="157"/>
        <v>0</v>
      </c>
      <c r="J181" s="379">
        <f t="shared" si="157"/>
        <v>0</v>
      </c>
      <c r="K181" s="379">
        <f t="shared" si="157"/>
        <v>0</v>
      </c>
      <c r="L181" s="379">
        <f t="shared" si="157"/>
        <v>0</v>
      </c>
      <c r="M181" s="379">
        <f t="shared" si="157"/>
        <v>0.5</v>
      </c>
      <c r="N181" s="380">
        <f t="shared" si="157"/>
        <v>0</v>
      </c>
      <c r="O181" s="380">
        <f t="shared" si="157"/>
        <v>0</v>
      </c>
      <c r="P181" s="380">
        <f t="shared" si="157"/>
        <v>0</v>
      </c>
      <c r="Q181" s="374">
        <f t="shared" si="157"/>
        <v>96</v>
      </c>
      <c r="R181" s="381">
        <f t="shared" si="157"/>
        <v>86</v>
      </c>
      <c r="S181" s="382">
        <f t="shared" si="157"/>
        <v>0</v>
      </c>
      <c r="T181" s="382">
        <f t="shared" si="157"/>
        <v>0</v>
      </c>
      <c r="U181" s="383">
        <f t="shared" si="157"/>
        <v>1.8</v>
      </c>
      <c r="V181" s="384">
        <f t="shared" si="157"/>
        <v>3.3</v>
      </c>
    </row>
    <row r="182" spans="1:32" ht="13" x14ac:dyDescent="0.15">
      <c r="A182" s="471" t="s">
        <v>705</v>
      </c>
      <c r="B182" s="214" t="s">
        <v>767</v>
      </c>
      <c r="C182" s="392">
        <v>1347</v>
      </c>
      <c r="D182" s="392">
        <f>2.23+11*0.23</f>
        <v>4.76</v>
      </c>
      <c r="E182" s="393">
        <v>732</v>
      </c>
      <c r="F182" s="393">
        <f>2.53+11*0.21</f>
        <v>4.84</v>
      </c>
      <c r="G182" s="362">
        <v>10</v>
      </c>
      <c r="H182" s="362">
        <v>1.3599999999999999</v>
      </c>
      <c r="I182" s="362">
        <v>0</v>
      </c>
      <c r="J182" s="362">
        <v>0</v>
      </c>
      <c r="K182" s="362">
        <v>0</v>
      </c>
      <c r="L182" s="362">
        <v>0</v>
      </c>
      <c r="M182" s="362">
        <v>0.5</v>
      </c>
      <c r="N182" s="394">
        <v>115.00000000000001</v>
      </c>
      <c r="O182" s="394">
        <v>0</v>
      </c>
      <c r="P182" s="387">
        <v>0</v>
      </c>
      <c r="Q182" s="395">
        <v>86</v>
      </c>
      <c r="R182" s="395">
        <v>86</v>
      </c>
      <c r="S182" s="396">
        <v>0</v>
      </c>
      <c r="T182" s="396">
        <v>0</v>
      </c>
      <c r="U182" s="397">
        <v>5</v>
      </c>
      <c r="V182" s="398">
        <v>3.3</v>
      </c>
    </row>
    <row r="183" spans="1:32" ht="13" x14ac:dyDescent="0.15">
      <c r="A183" s="472"/>
      <c r="B183" s="214" t="s">
        <v>768</v>
      </c>
      <c r="C183" s="372">
        <v>632</v>
      </c>
      <c r="D183" s="414">
        <v>2.23</v>
      </c>
      <c r="E183" s="373">
        <f>380</f>
        <v>380</v>
      </c>
      <c r="F183" s="373">
        <v>2.5299999999999998</v>
      </c>
      <c r="G183" s="216">
        <v>10</v>
      </c>
      <c r="H183" s="216">
        <v>1</v>
      </c>
      <c r="I183" s="216">
        <v>0</v>
      </c>
      <c r="J183" s="216">
        <v>0</v>
      </c>
      <c r="K183" s="216">
        <v>0</v>
      </c>
      <c r="L183" s="216">
        <v>0</v>
      </c>
      <c r="M183" s="216">
        <v>0.5</v>
      </c>
      <c r="N183" s="221">
        <v>65</v>
      </c>
      <c r="O183" s="221">
        <v>0</v>
      </c>
      <c r="P183" s="221">
        <v>0</v>
      </c>
      <c r="Q183" s="374">
        <v>20</v>
      </c>
      <c r="R183" s="374">
        <v>20</v>
      </c>
      <c r="S183" s="374">
        <v>0</v>
      </c>
      <c r="T183" s="374">
        <v>0</v>
      </c>
      <c r="U183" s="375">
        <v>5</v>
      </c>
      <c r="V183" s="399">
        <v>3.3</v>
      </c>
      <c r="W183" s="1"/>
      <c r="X183" s="1"/>
      <c r="Y183" s="1"/>
      <c r="Z183" s="1"/>
      <c r="AA183" s="1"/>
      <c r="AB183" s="1"/>
      <c r="AC183" s="1"/>
      <c r="AD183" s="1"/>
      <c r="AE183" s="1"/>
      <c r="AF183" s="1"/>
    </row>
    <row r="184" spans="1:32" ht="15" customHeight="1" x14ac:dyDescent="0.15">
      <c r="A184" s="473"/>
      <c r="B184" s="215" t="s">
        <v>24</v>
      </c>
      <c r="C184" s="372">
        <f t="shared" ref="C184:V184" si="158">(C182-C183)/11</f>
        <v>65</v>
      </c>
      <c r="D184" s="372">
        <f t="shared" si="158"/>
        <v>0.22999999999999998</v>
      </c>
      <c r="E184" s="373">
        <f t="shared" si="158"/>
        <v>32</v>
      </c>
      <c r="F184" s="373">
        <f t="shared" si="158"/>
        <v>0.21</v>
      </c>
      <c r="G184" s="216">
        <f t="shared" si="158"/>
        <v>0</v>
      </c>
      <c r="H184" s="216">
        <f t="shared" si="158"/>
        <v>3.2727272727272716E-2</v>
      </c>
      <c r="I184" s="216">
        <f t="shared" si="158"/>
        <v>0</v>
      </c>
      <c r="J184" s="216">
        <f t="shared" si="158"/>
        <v>0</v>
      </c>
      <c r="K184" s="216">
        <f t="shared" si="158"/>
        <v>0</v>
      </c>
      <c r="L184" s="216">
        <f t="shared" si="158"/>
        <v>0</v>
      </c>
      <c r="M184" s="216">
        <f t="shared" si="158"/>
        <v>0</v>
      </c>
      <c r="N184" s="221">
        <f t="shared" si="158"/>
        <v>4.5454545454545467</v>
      </c>
      <c r="O184" s="221">
        <f t="shared" si="158"/>
        <v>0</v>
      </c>
      <c r="P184" s="221">
        <f t="shared" si="158"/>
        <v>0</v>
      </c>
      <c r="Q184" s="374">
        <f t="shared" si="158"/>
        <v>6</v>
      </c>
      <c r="R184" s="374">
        <f t="shared" si="158"/>
        <v>6</v>
      </c>
      <c r="S184" s="374">
        <f t="shared" si="158"/>
        <v>0</v>
      </c>
      <c r="T184" s="374">
        <f t="shared" si="158"/>
        <v>0</v>
      </c>
      <c r="U184" s="375">
        <f t="shared" si="158"/>
        <v>0</v>
      </c>
      <c r="V184" s="376">
        <f t="shared" si="158"/>
        <v>0</v>
      </c>
    </row>
    <row r="185" spans="1:32" ht="15" customHeight="1" x14ac:dyDescent="0.15">
      <c r="A185" s="473"/>
      <c r="B185" s="215">
        <v>1</v>
      </c>
      <c r="C185" s="372">
        <f>C183</f>
        <v>632</v>
      </c>
      <c r="D185" s="372">
        <f t="shared" ref="D185:V185" si="159">D183</f>
        <v>2.23</v>
      </c>
      <c r="E185" s="373">
        <f t="shared" si="159"/>
        <v>380</v>
      </c>
      <c r="F185" s="373">
        <f t="shared" si="159"/>
        <v>2.5299999999999998</v>
      </c>
      <c r="G185" s="216">
        <f t="shared" si="159"/>
        <v>10</v>
      </c>
      <c r="H185" s="216">
        <f t="shared" si="159"/>
        <v>1</v>
      </c>
      <c r="I185" s="216">
        <f t="shared" si="159"/>
        <v>0</v>
      </c>
      <c r="J185" s="216">
        <f t="shared" si="159"/>
        <v>0</v>
      </c>
      <c r="K185" s="216">
        <f t="shared" si="159"/>
        <v>0</v>
      </c>
      <c r="L185" s="216">
        <f t="shared" si="159"/>
        <v>0</v>
      </c>
      <c r="M185" s="216">
        <f t="shared" si="159"/>
        <v>0.5</v>
      </c>
      <c r="N185" s="221">
        <f t="shared" si="159"/>
        <v>65</v>
      </c>
      <c r="O185" s="221">
        <f t="shared" si="159"/>
        <v>0</v>
      </c>
      <c r="P185" s="221">
        <f t="shared" si="159"/>
        <v>0</v>
      </c>
      <c r="Q185" s="374">
        <f t="shared" si="159"/>
        <v>20</v>
      </c>
      <c r="R185" s="374">
        <f t="shared" si="159"/>
        <v>20</v>
      </c>
      <c r="S185" s="374">
        <f t="shared" si="159"/>
        <v>0</v>
      </c>
      <c r="T185" s="374">
        <f t="shared" si="159"/>
        <v>0</v>
      </c>
      <c r="U185" s="375">
        <f t="shared" si="159"/>
        <v>5</v>
      </c>
      <c r="V185" s="376">
        <f t="shared" si="159"/>
        <v>3.3</v>
      </c>
    </row>
    <row r="186" spans="1:32" ht="15" customHeight="1" x14ac:dyDescent="0.15">
      <c r="A186" s="473"/>
      <c r="B186" s="215">
        <v>2</v>
      </c>
      <c r="C186" s="372">
        <f t="shared" ref="C186:V186" si="160">C185+(C182-C183)/11</f>
        <v>697</v>
      </c>
      <c r="D186" s="372">
        <f t="shared" si="160"/>
        <v>2.46</v>
      </c>
      <c r="E186" s="373">
        <f t="shared" si="160"/>
        <v>412</v>
      </c>
      <c r="F186" s="373">
        <f t="shared" si="160"/>
        <v>2.7399999999999998</v>
      </c>
      <c r="G186" s="216">
        <f t="shared" si="160"/>
        <v>10</v>
      </c>
      <c r="H186" s="216">
        <f t="shared" si="160"/>
        <v>1.0327272727272727</v>
      </c>
      <c r="I186" s="216">
        <f t="shared" si="160"/>
        <v>0</v>
      </c>
      <c r="J186" s="216">
        <f t="shared" si="160"/>
        <v>0</v>
      </c>
      <c r="K186" s="216">
        <f t="shared" si="160"/>
        <v>0</v>
      </c>
      <c r="L186" s="216">
        <f t="shared" si="160"/>
        <v>0</v>
      </c>
      <c r="M186" s="216">
        <f t="shared" si="160"/>
        <v>0.5</v>
      </c>
      <c r="N186" s="221">
        <f t="shared" si="160"/>
        <v>69.545454545454547</v>
      </c>
      <c r="O186" s="221">
        <f t="shared" si="160"/>
        <v>0</v>
      </c>
      <c r="P186" s="221">
        <f t="shared" si="160"/>
        <v>0</v>
      </c>
      <c r="Q186" s="374">
        <f t="shared" si="160"/>
        <v>26</v>
      </c>
      <c r="R186" s="374">
        <f t="shared" si="160"/>
        <v>26</v>
      </c>
      <c r="S186" s="374">
        <f t="shared" si="160"/>
        <v>0</v>
      </c>
      <c r="T186" s="374">
        <f t="shared" si="160"/>
        <v>0</v>
      </c>
      <c r="U186" s="375">
        <f t="shared" si="160"/>
        <v>5</v>
      </c>
      <c r="V186" s="376">
        <f t="shared" si="160"/>
        <v>3.3</v>
      </c>
    </row>
    <row r="187" spans="1:32" ht="15" customHeight="1" x14ac:dyDescent="0.15">
      <c r="A187" s="473"/>
      <c r="B187" s="215">
        <v>3</v>
      </c>
      <c r="C187" s="372">
        <f t="shared" ref="C187:V187" si="161">C186+(C182-C183)/11</f>
        <v>762</v>
      </c>
      <c r="D187" s="372">
        <f t="shared" si="161"/>
        <v>2.69</v>
      </c>
      <c r="E187" s="373">
        <f t="shared" si="161"/>
        <v>444</v>
      </c>
      <c r="F187" s="373">
        <f t="shared" si="161"/>
        <v>2.9499999999999997</v>
      </c>
      <c r="G187" s="216">
        <f t="shared" si="161"/>
        <v>10</v>
      </c>
      <c r="H187" s="216">
        <f t="shared" si="161"/>
        <v>1.0654545454545454</v>
      </c>
      <c r="I187" s="216">
        <f t="shared" si="161"/>
        <v>0</v>
      </c>
      <c r="J187" s="216">
        <f t="shared" si="161"/>
        <v>0</v>
      </c>
      <c r="K187" s="216">
        <f t="shared" si="161"/>
        <v>0</v>
      </c>
      <c r="L187" s="216">
        <f t="shared" si="161"/>
        <v>0</v>
      </c>
      <c r="M187" s="216">
        <f t="shared" si="161"/>
        <v>0.5</v>
      </c>
      <c r="N187" s="221">
        <f t="shared" si="161"/>
        <v>74.090909090909093</v>
      </c>
      <c r="O187" s="221">
        <f t="shared" si="161"/>
        <v>0</v>
      </c>
      <c r="P187" s="221">
        <f t="shared" si="161"/>
        <v>0</v>
      </c>
      <c r="Q187" s="374">
        <f t="shared" si="161"/>
        <v>32</v>
      </c>
      <c r="R187" s="374">
        <f t="shared" si="161"/>
        <v>32</v>
      </c>
      <c r="S187" s="374">
        <f t="shared" si="161"/>
        <v>0</v>
      </c>
      <c r="T187" s="374">
        <f t="shared" si="161"/>
        <v>0</v>
      </c>
      <c r="U187" s="375">
        <f t="shared" si="161"/>
        <v>5</v>
      </c>
      <c r="V187" s="376">
        <f t="shared" si="161"/>
        <v>3.3</v>
      </c>
    </row>
    <row r="188" spans="1:32" ht="15" customHeight="1" x14ac:dyDescent="0.15">
      <c r="A188" s="473"/>
      <c r="B188" s="215">
        <v>4</v>
      </c>
      <c r="C188" s="372">
        <f t="shared" ref="C188:V188" si="162">C187+(C182-C183)/11</f>
        <v>827</v>
      </c>
      <c r="D188" s="372">
        <f t="shared" si="162"/>
        <v>2.92</v>
      </c>
      <c r="E188" s="373">
        <f t="shared" si="162"/>
        <v>476</v>
      </c>
      <c r="F188" s="373">
        <f t="shared" si="162"/>
        <v>3.1599999999999997</v>
      </c>
      <c r="G188" s="216">
        <f t="shared" si="162"/>
        <v>10</v>
      </c>
      <c r="H188" s="216">
        <f t="shared" si="162"/>
        <v>1.0981818181818181</v>
      </c>
      <c r="I188" s="216">
        <f t="shared" si="162"/>
        <v>0</v>
      </c>
      <c r="J188" s="216">
        <f t="shared" si="162"/>
        <v>0</v>
      </c>
      <c r="K188" s="216">
        <f t="shared" si="162"/>
        <v>0</v>
      </c>
      <c r="L188" s="216">
        <f t="shared" si="162"/>
        <v>0</v>
      </c>
      <c r="M188" s="216">
        <f t="shared" si="162"/>
        <v>0.5</v>
      </c>
      <c r="N188" s="221">
        <f t="shared" si="162"/>
        <v>78.63636363636364</v>
      </c>
      <c r="O188" s="221">
        <f t="shared" si="162"/>
        <v>0</v>
      </c>
      <c r="P188" s="221">
        <f t="shared" si="162"/>
        <v>0</v>
      </c>
      <c r="Q188" s="374">
        <f t="shared" si="162"/>
        <v>38</v>
      </c>
      <c r="R188" s="374">
        <f t="shared" si="162"/>
        <v>38</v>
      </c>
      <c r="S188" s="374">
        <f t="shared" si="162"/>
        <v>0</v>
      </c>
      <c r="T188" s="374">
        <f t="shared" si="162"/>
        <v>0</v>
      </c>
      <c r="U188" s="375">
        <f t="shared" si="162"/>
        <v>5</v>
      </c>
      <c r="V188" s="376">
        <f t="shared" si="162"/>
        <v>3.3</v>
      </c>
    </row>
    <row r="189" spans="1:32" ht="15" customHeight="1" x14ac:dyDescent="0.15">
      <c r="A189" s="473"/>
      <c r="B189" s="215">
        <v>5</v>
      </c>
      <c r="C189" s="372">
        <f t="shared" ref="C189:V189" si="163">C188+(C182-C183)/11</f>
        <v>892</v>
      </c>
      <c r="D189" s="372">
        <f t="shared" si="163"/>
        <v>3.15</v>
      </c>
      <c r="E189" s="373">
        <f t="shared" si="163"/>
        <v>508</v>
      </c>
      <c r="F189" s="373">
        <f t="shared" si="163"/>
        <v>3.3699999999999997</v>
      </c>
      <c r="G189" s="216">
        <f t="shared" si="163"/>
        <v>10</v>
      </c>
      <c r="H189" s="216">
        <f t="shared" si="163"/>
        <v>1.1309090909090909</v>
      </c>
      <c r="I189" s="216">
        <f t="shared" si="163"/>
        <v>0</v>
      </c>
      <c r="J189" s="216">
        <f t="shared" si="163"/>
        <v>0</v>
      </c>
      <c r="K189" s="216">
        <f t="shared" si="163"/>
        <v>0</v>
      </c>
      <c r="L189" s="216">
        <f t="shared" si="163"/>
        <v>0</v>
      </c>
      <c r="M189" s="216">
        <f t="shared" si="163"/>
        <v>0.5</v>
      </c>
      <c r="N189" s="221">
        <f t="shared" si="163"/>
        <v>83.181818181818187</v>
      </c>
      <c r="O189" s="221">
        <f t="shared" si="163"/>
        <v>0</v>
      </c>
      <c r="P189" s="221">
        <f t="shared" si="163"/>
        <v>0</v>
      </c>
      <c r="Q189" s="374">
        <f t="shared" si="163"/>
        <v>44</v>
      </c>
      <c r="R189" s="374">
        <f t="shared" si="163"/>
        <v>44</v>
      </c>
      <c r="S189" s="374">
        <f t="shared" si="163"/>
        <v>0</v>
      </c>
      <c r="T189" s="374">
        <f t="shared" si="163"/>
        <v>0</v>
      </c>
      <c r="U189" s="375">
        <f t="shared" si="163"/>
        <v>5</v>
      </c>
      <c r="V189" s="376">
        <f t="shared" si="163"/>
        <v>3.3</v>
      </c>
    </row>
    <row r="190" spans="1:32" ht="15" customHeight="1" x14ac:dyDescent="0.15">
      <c r="A190" s="473"/>
      <c r="B190" s="215">
        <v>6</v>
      </c>
      <c r="C190" s="372">
        <f t="shared" ref="C190:V190" si="164">C189+(C182-C183)/11</f>
        <v>957</v>
      </c>
      <c r="D190" s="372">
        <f t="shared" si="164"/>
        <v>3.38</v>
      </c>
      <c r="E190" s="373">
        <f t="shared" si="164"/>
        <v>540</v>
      </c>
      <c r="F190" s="373">
        <f t="shared" si="164"/>
        <v>3.5799999999999996</v>
      </c>
      <c r="G190" s="216">
        <f t="shared" si="164"/>
        <v>10</v>
      </c>
      <c r="H190" s="216">
        <f t="shared" si="164"/>
        <v>1.1636363636363636</v>
      </c>
      <c r="I190" s="216">
        <f t="shared" si="164"/>
        <v>0</v>
      </c>
      <c r="J190" s="216">
        <f t="shared" si="164"/>
        <v>0</v>
      </c>
      <c r="K190" s="216">
        <f t="shared" si="164"/>
        <v>0</v>
      </c>
      <c r="L190" s="216">
        <f t="shared" si="164"/>
        <v>0</v>
      </c>
      <c r="M190" s="216">
        <f t="shared" si="164"/>
        <v>0.5</v>
      </c>
      <c r="N190" s="221">
        <f t="shared" si="164"/>
        <v>87.727272727272734</v>
      </c>
      <c r="O190" s="221">
        <f t="shared" si="164"/>
        <v>0</v>
      </c>
      <c r="P190" s="221">
        <f t="shared" si="164"/>
        <v>0</v>
      </c>
      <c r="Q190" s="374">
        <f t="shared" si="164"/>
        <v>50</v>
      </c>
      <c r="R190" s="374">
        <f t="shared" si="164"/>
        <v>50</v>
      </c>
      <c r="S190" s="374">
        <f t="shared" si="164"/>
        <v>0</v>
      </c>
      <c r="T190" s="374">
        <f t="shared" si="164"/>
        <v>0</v>
      </c>
      <c r="U190" s="375">
        <f t="shared" si="164"/>
        <v>5</v>
      </c>
      <c r="V190" s="376">
        <f t="shared" si="164"/>
        <v>3.3</v>
      </c>
    </row>
    <row r="191" spans="1:32" ht="15" customHeight="1" x14ac:dyDescent="0.15">
      <c r="A191" s="473"/>
      <c r="B191" s="215">
        <v>7</v>
      </c>
      <c r="C191" s="372">
        <f t="shared" ref="C191:V191" si="165">C190+(C182-C183)/11</f>
        <v>1022</v>
      </c>
      <c r="D191" s="372">
        <f t="shared" si="165"/>
        <v>3.61</v>
      </c>
      <c r="E191" s="373">
        <f t="shared" si="165"/>
        <v>572</v>
      </c>
      <c r="F191" s="373">
        <f t="shared" si="165"/>
        <v>3.7899999999999996</v>
      </c>
      <c r="G191" s="216">
        <f t="shared" si="165"/>
        <v>10</v>
      </c>
      <c r="H191" s="216">
        <f t="shared" si="165"/>
        <v>1.1963636363636363</v>
      </c>
      <c r="I191" s="216">
        <f t="shared" si="165"/>
        <v>0</v>
      </c>
      <c r="J191" s="216">
        <f t="shared" si="165"/>
        <v>0</v>
      </c>
      <c r="K191" s="216">
        <f t="shared" si="165"/>
        <v>0</v>
      </c>
      <c r="L191" s="216">
        <f t="shared" si="165"/>
        <v>0</v>
      </c>
      <c r="M191" s="216">
        <f t="shared" si="165"/>
        <v>0.5</v>
      </c>
      <c r="N191" s="221">
        <f t="shared" si="165"/>
        <v>92.27272727272728</v>
      </c>
      <c r="O191" s="221">
        <f t="shared" si="165"/>
        <v>0</v>
      </c>
      <c r="P191" s="221">
        <f t="shared" si="165"/>
        <v>0</v>
      </c>
      <c r="Q191" s="374">
        <f t="shared" si="165"/>
        <v>56</v>
      </c>
      <c r="R191" s="374">
        <f t="shared" si="165"/>
        <v>56</v>
      </c>
      <c r="S191" s="374">
        <f t="shared" si="165"/>
        <v>0</v>
      </c>
      <c r="T191" s="374">
        <f t="shared" si="165"/>
        <v>0</v>
      </c>
      <c r="U191" s="375">
        <f t="shared" si="165"/>
        <v>5</v>
      </c>
      <c r="V191" s="376">
        <f t="shared" si="165"/>
        <v>3.3</v>
      </c>
    </row>
    <row r="192" spans="1:32" ht="15" customHeight="1" x14ac:dyDescent="0.15">
      <c r="A192" s="473"/>
      <c r="B192" s="215">
        <v>8</v>
      </c>
      <c r="C192" s="372">
        <f t="shared" ref="C192:V192" si="166">C191+(C182-C183)/11</f>
        <v>1087</v>
      </c>
      <c r="D192" s="372">
        <f t="shared" si="166"/>
        <v>3.84</v>
      </c>
      <c r="E192" s="373">
        <f t="shared" si="166"/>
        <v>604</v>
      </c>
      <c r="F192" s="373">
        <f t="shared" si="166"/>
        <v>3.9999999999999996</v>
      </c>
      <c r="G192" s="216">
        <f t="shared" si="166"/>
        <v>10</v>
      </c>
      <c r="H192" s="216">
        <f t="shared" si="166"/>
        <v>1.229090909090909</v>
      </c>
      <c r="I192" s="216">
        <f t="shared" si="166"/>
        <v>0</v>
      </c>
      <c r="J192" s="216">
        <f t="shared" si="166"/>
        <v>0</v>
      </c>
      <c r="K192" s="216">
        <f t="shared" si="166"/>
        <v>0</v>
      </c>
      <c r="L192" s="216">
        <f t="shared" si="166"/>
        <v>0</v>
      </c>
      <c r="M192" s="216">
        <f t="shared" si="166"/>
        <v>0.5</v>
      </c>
      <c r="N192" s="221">
        <f t="shared" si="166"/>
        <v>96.818181818181827</v>
      </c>
      <c r="O192" s="221">
        <f t="shared" si="166"/>
        <v>0</v>
      </c>
      <c r="P192" s="221">
        <f t="shared" si="166"/>
        <v>0</v>
      </c>
      <c r="Q192" s="374">
        <f t="shared" si="166"/>
        <v>62</v>
      </c>
      <c r="R192" s="374">
        <f t="shared" si="166"/>
        <v>62</v>
      </c>
      <c r="S192" s="374">
        <f t="shared" si="166"/>
        <v>0</v>
      </c>
      <c r="T192" s="374">
        <f t="shared" si="166"/>
        <v>0</v>
      </c>
      <c r="U192" s="375">
        <f t="shared" si="166"/>
        <v>5</v>
      </c>
      <c r="V192" s="376">
        <f t="shared" si="166"/>
        <v>3.3</v>
      </c>
    </row>
    <row r="193" spans="1:22" ht="15" customHeight="1" x14ac:dyDescent="0.15">
      <c r="A193" s="473"/>
      <c r="B193" s="215">
        <v>9</v>
      </c>
      <c r="C193" s="372">
        <f t="shared" ref="C193:V193" si="167">C192+(C182-C183)/11</f>
        <v>1152</v>
      </c>
      <c r="D193" s="372">
        <f t="shared" si="167"/>
        <v>4.07</v>
      </c>
      <c r="E193" s="373">
        <f t="shared" si="167"/>
        <v>636</v>
      </c>
      <c r="F193" s="373">
        <f t="shared" si="167"/>
        <v>4.21</v>
      </c>
      <c r="G193" s="216">
        <f t="shared" si="167"/>
        <v>10</v>
      </c>
      <c r="H193" s="216">
        <f t="shared" si="167"/>
        <v>1.2618181818181817</v>
      </c>
      <c r="I193" s="216">
        <f t="shared" si="167"/>
        <v>0</v>
      </c>
      <c r="J193" s="216">
        <f t="shared" si="167"/>
        <v>0</v>
      </c>
      <c r="K193" s="216">
        <f t="shared" si="167"/>
        <v>0</v>
      </c>
      <c r="L193" s="216">
        <f t="shared" si="167"/>
        <v>0</v>
      </c>
      <c r="M193" s="216">
        <f t="shared" si="167"/>
        <v>0.5</v>
      </c>
      <c r="N193" s="221">
        <f t="shared" si="167"/>
        <v>101.36363636363637</v>
      </c>
      <c r="O193" s="221">
        <f t="shared" si="167"/>
        <v>0</v>
      </c>
      <c r="P193" s="221">
        <f t="shared" si="167"/>
        <v>0</v>
      </c>
      <c r="Q193" s="374">
        <f t="shared" si="167"/>
        <v>68</v>
      </c>
      <c r="R193" s="374">
        <f t="shared" si="167"/>
        <v>68</v>
      </c>
      <c r="S193" s="374">
        <f t="shared" si="167"/>
        <v>0</v>
      </c>
      <c r="T193" s="374">
        <f t="shared" si="167"/>
        <v>0</v>
      </c>
      <c r="U193" s="375">
        <f t="shared" si="167"/>
        <v>5</v>
      </c>
      <c r="V193" s="376">
        <f t="shared" si="167"/>
        <v>3.3</v>
      </c>
    </row>
    <row r="194" spans="1:22" ht="15" customHeight="1" x14ac:dyDescent="0.15">
      <c r="A194" s="473"/>
      <c r="B194" s="215">
        <v>10</v>
      </c>
      <c r="C194" s="372">
        <f t="shared" ref="C194:V194" si="168">C193+(C182-C183)/11</f>
        <v>1217</v>
      </c>
      <c r="D194" s="372">
        <f t="shared" si="168"/>
        <v>4.3000000000000007</v>
      </c>
      <c r="E194" s="373">
        <f t="shared" si="168"/>
        <v>668</v>
      </c>
      <c r="F194" s="373">
        <f t="shared" si="168"/>
        <v>4.42</v>
      </c>
      <c r="G194" s="216">
        <f t="shared" si="168"/>
        <v>10</v>
      </c>
      <c r="H194" s="216">
        <f t="shared" si="168"/>
        <v>1.2945454545454544</v>
      </c>
      <c r="I194" s="216">
        <f t="shared" si="168"/>
        <v>0</v>
      </c>
      <c r="J194" s="216">
        <f t="shared" si="168"/>
        <v>0</v>
      </c>
      <c r="K194" s="216">
        <f t="shared" si="168"/>
        <v>0</v>
      </c>
      <c r="L194" s="216">
        <f t="shared" si="168"/>
        <v>0</v>
      </c>
      <c r="M194" s="216">
        <f t="shared" si="168"/>
        <v>0.5</v>
      </c>
      <c r="N194" s="221">
        <f t="shared" si="168"/>
        <v>105.90909090909092</v>
      </c>
      <c r="O194" s="221">
        <f t="shared" si="168"/>
        <v>0</v>
      </c>
      <c r="P194" s="221">
        <f t="shared" si="168"/>
        <v>0</v>
      </c>
      <c r="Q194" s="374">
        <f t="shared" si="168"/>
        <v>74</v>
      </c>
      <c r="R194" s="374">
        <f t="shared" si="168"/>
        <v>74</v>
      </c>
      <c r="S194" s="374">
        <f t="shared" si="168"/>
        <v>0</v>
      </c>
      <c r="T194" s="374">
        <f t="shared" si="168"/>
        <v>0</v>
      </c>
      <c r="U194" s="375">
        <f t="shared" si="168"/>
        <v>5</v>
      </c>
      <c r="V194" s="376">
        <f t="shared" si="168"/>
        <v>3.3</v>
      </c>
    </row>
    <row r="195" spans="1:22" ht="15" customHeight="1" x14ac:dyDescent="0.15">
      <c r="A195" s="473"/>
      <c r="B195" s="215">
        <v>11</v>
      </c>
      <c r="C195" s="372">
        <f t="shared" ref="C195:V195" si="169">C194+(C182-C183)/11</f>
        <v>1282</v>
      </c>
      <c r="D195" s="372">
        <f t="shared" si="169"/>
        <v>4.5300000000000011</v>
      </c>
      <c r="E195" s="373">
        <f t="shared" si="169"/>
        <v>700</v>
      </c>
      <c r="F195" s="373">
        <f t="shared" si="169"/>
        <v>4.63</v>
      </c>
      <c r="G195" s="216">
        <f t="shared" si="169"/>
        <v>10</v>
      </c>
      <c r="H195" s="216">
        <f t="shared" si="169"/>
        <v>1.3272727272727272</v>
      </c>
      <c r="I195" s="216">
        <f t="shared" si="169"/>
        <v>0</v>
      </c>
      <c r="J195" s="216">
        <f t="shared" si="169"/>
        <v>0</v>
      </c>
      <c r="K195" s="216">
        <f t="shared" si="169"/>
        <v>0</v>
      </c>
      <c r="L195" s="216">
        <f t="shared" si="169"/>
        <v>0</v>
      </c>
      <c r="M195" s="216">
        <f t="shared" si="169"/>
        <v>0.5</v>
      </c>
      <c r="N195" s="221">
        <f t="shared" si="169"/>
        <v>110.45454545454547</v>
      </c>
      <c r="O195" s="221">
        <f t="shared" si="169"/>
        <v>0</v>
      </c>
      <c r="P195" s="221">
        <f t="shared" si="169"/>
        <v>0</v>
      </c>
      <c r="Q195" s="374">
        <f t="shared" si="169"/>
        <v>80</v>
      </c>
      <c r="R195" s="374">
        <f t="shared" si="169"/>
        <v>80</v>
      </c>
      <c r="S195" s="374">
        <f t="shared" si="169"/>
        <v>0</v>
      </c>
      <c r="T195" s="374">
        <f t="shared" si="169"/>
        <v>0</v>
      </c>
      <c r="U195" s="375">
        <f t="shared" si="169"/>
        <v>5</v>
      </c>
      <c r="V195" s="376">
        <f t="shared" si="169"/>
        <v>3.3</v>
      </c>
    </row>
    <row r="196" spans="1:22" ht="15" customHeight="1" thickBot="1" x14ac:dyDescent="0.2">
      <c r="A196" s="474"/>
      <c r="B196" s="220">
        <v>12</v>
      </c>
      <c r="C196" s="372">
        <f t="shared" ref="C196:V196" si="170">C195+(C182-C183)/11</f>
        <v>1347</v>
      </c>
      <c r="D196" s="377">
        <f t="shared" si="170"/>
        <v>4.7600000000000016</v>
      </c>
      <c r="E196" s="378">
        <f t="shared" si="170"/>
        <v>732</v>
      </c>
      <c r="F196" s="378">
        <f t="shared" si="170"/>
        <v>4.84</v>
      </c>
      <c r="G196" s="216">
        <f t="shared" si="170"/>
        <v>10</v>
      </c>
      <c r="H196" s="216">
        <f t="shared" si="170"/>
        <v>1.3599999999999999</v>
      </c>
      <c r="I196" s="379">
        <f t="shared" si="170"/>
        <v>0</v>
      </c>
      <c r="J196" s="379">
        <f t="shared" si="170"/>
        <v>0</v>
      </c>
      <c r="K196" s="379">
        <f t="shared" si="170"/>
        <v>0</v>
      </c>
      <c r="L196" s="379">
        <f t="shared" si="170"/>
        <v>0</v>
      </c>
      <c r="M196" s="379">
        <f t="shared" si="170"/>
        <v>0.5</v>
      </c>
      <c r="N196" s="380">
        <f t="shared" si="170"/>
        <v>115.00000000000001</v>
      </c>
      <c r="O196" s="380">
        <f t="shared" si="170"/>
        <v>0</v>
      </c>
      <c r="P196" s="380">
        <f t="shared" si="170"/>
        <v>0</v>
      </c>
      <c r="Q196" s="374">
        <f t="shared" si="170"/>
        <v>86</v>
      </c>
      <c r="R196" s="381">
        <f t="shared" si="170"/>
        <v>86</v>
      </c>
      <c r="S196" s="382">
        <f t="shared" si="170"/>
        <v>0</v>
      </c>
      <c r="T196" s="382">
        <f t="shared" si="170"/>
        <v>0</v>
      </c>
      <c r="U196" s="383">
        <f t="shared" si="170"/>
        <v>5</v>
      </c>
      <c r="V196" s="384">
        <f t="shared" si="170"/>
        <v>3.3</v>
      </c>
    </row>
    <row r="197" spans="1:22" ht="13" x14ac:dyDescent="0.15">
      <c r="A197" s="471" t="s">
        <v>722</v>
      </c>
      <c r="B197" s="214" t="s">
        <v>767</v>
      </c>
      <c r="C197" s="392">
        <v>1465</v>
      </c>
      <c r="D197" s="392">
        <f>3.55+11*0.35</f>
        <v>7.3999999999999995</v>
      </c>
      <c r="E197" s="393">
        <v>464</v>
      </c>
      <c r="F197" s="393">
        <f>1.33+11*0.16</f>
        <v>3.09</v>
      </c>
      <c r="G197" s="362">
        <v>80.000000000000014</v>
      </c>
      <c r="H197" s="362">
        <v>1.51</v>
      </c>
      <c r="I197" s="362">
        <v>0</v>
      </c>
      <c r="J197" s="362">
        <v>0</v>
      </c>
      <c r="K197" s="362">
        <v>0</v>
      </c>
      <c r="L197" s="362">
        <v>0</v>
      </c>
      <c r="M197" s="362">
        <v>0.5</v>
      </c>
      <c r="N197" s="394">
        <v>68</v>
      </c>
      <c r="O197" s="394">
        <v>0</v>
      </c>
      <c r="P197" s="387">
        <v>0</v>
      </c>
      <c r="Q197" s="395">
        <v>86</v>
      </c>
      <c r="R197" s="395">
        <v>86</v>
      </c>
      <c r="S197" s="396">
        <v>0</v>
      </c>
      <c r="T197" s="396">
        <v>0</v>
      </c>
      <c r="U197" s="397">
        <v>4.5</v>
      </c>
      <c r="V197" s="398">
        <v>3.3</v>
      </c>
    </row>
    <row r="198" spans="1:22" ht="15" customHeight="1" x14ac:dyDescent="0.15">
      <c r="A198" s="472"/>
      <c r="B198" s="214" t="s">
        <v>768</v>
      </c>
      <c r="C198" s="372">
        <v>695</v>
      </c>
      <c r="D198" s="414">
        <v>3.55</v>
      </c>
      <c r="E198" s="373">
        <v>200</v>
      </c>
      <c r="F198" s="373">
        <v>1.33</v>
      </c>
      <c r="G198" s="216">
        <v>34</v>
      </c>
      <c r="H198" s="216">
        <v>1</v>
      </c>
      <c r="I198" s="216">
        <v>0</v>
      </c>
      <c r="J198" s="216">
        <v>0</v>
      </c>
      <c r="K198" s="216">
        <v>0</v>
      </c>
      <c r="L198" s="216">
        <v>0</v>
      </c>
      <c r="M198" s="216">
        <v>0.5</v>
      </c>
      <c r="N198" s="221">
        <v>34</v>
      </c>
      <c r="O198" s="221">
        <v>0</v>
      </c>
      <c r="P198" s="221">
        <v>0</v>
      </c>
      <c r="Q198" s="374">
        <v>20</v>
      </c>
      <c r="R198" s="374">
        <v>20</v>
      </c>
      <c r="S198" s="374">
        <v>0</v>
      </c>
      <c r="T198" s="374">
        <v>0</v>
      </c>
      <c r="U198" s="375">
        <v>4.5</v>
      </c>
      <c r="V198" s="399">
        <v>3.3</v>
      </c>
    </row>
    <row r="199" spans="1:22" ht="15" customHeight="1" x14ac:dyDescent="0.15">
      <c r="A199" s="473"/>
      <c r="B199" s="215" t="s">
        <v>24</v>
      </c>
      <c r="C199" s="372">
        <f t="shared" ref="C199:V199" si="171">(C197-C198)/11</f>
        <v>70</v>
      </c>
      <c r="D199" s="372">
        <f t="shared" si="171"/>
        <v>0.35</v>
      </c>
      <c r="E199" s="373">
        <f t="shared" si="171"/>
        <v>24</v>
      </c>
      <c r="F199" s="373">
        <f t="shared" si="171"/>
        <v>0.15999999999999998</v>
      </c>
      <c r="G199" s="216">
        <f t="shared" si="171"/>
        <v>4.1818181818181834</v>
      </c>
      <c r="H199" s="216">
        <f t="shared" si="171"/>
        <v>4.6363636363636364E-2</v>
      </c>
      <c r="I199" s="216">
        <f t="shared" si="171"/>
        <v>0</v>
      </c>
      <c r="J199" s="216">
        <f t="shared" si="171"/>
        <v>0</v>
      </c>
      <c r="K199" s="216">
        <f t="shared" si="171"/>
        <v>0</v>
      </c>
      <c r="L199" s="216">
        <f t="shared" si="171"/>
        <v>0</v>
      </c>
      <c r="M199" s="216">
        <f t="shared" si="171"/>
        <v>0</v>
      </c>
      <c r="N199" s="221">
        <f t="shared" si="171"/>
        <v>3.0909090909090908</v>
      </c>
      <c r="O199" s="221">
        <f t="shared" si="171"/>
        <v>0</v>
      </c>
      <c r="P199" s="221">
        <f t="shared" si="171"/>
        <v>0</v>
      </c>
      <c r="Q199" s="374">
        <f t="shared" si="171"/>
        <v>6</v>
      </c>
      <c r="R199" s="374">
        <f t="shared" si="171"/>
        <v>6</v>
      </c>
      <c r="S199" s="374">
        <f t="shared" si="171"/>
        <v>0</v>
      </c>
      <c r="T199" s="374">
        <f t="shared" si="171"/>
        <v>0</v>
      </c>
      <c r="U199" s="375">
        <f t="shared" si="171"/>
        <v>0</v>
      </c>
      <c r="V199" s="376">
        <f t="shared" si="171"/>
        <v>0</v>
      </c>
    </row>
    <row r="200" spans="1:22" ht="15" customHeight="1" x14ac:dyDescent="0.15">
      <c r="A200" s="473"/>
      <c r="B200" s="215">
        <v>1</v>
      </c>
      <c r="C200" s="372">
        <f>C198</f>
        <v>695</v>
      </c>
      <c r="D200" s="372">
        <f t="shared" ref="D200:V200" si="172">D198</f>
        <v>3.55</v>
      </c>
      <c r="E200" s="373">
        <f t="shared" si="172"/>
        <v>200</v>
      </c>
      <c r="F200" s="373">
        <f t="shared" si="172"/>
        <v>1.33</v>
      </c>
      <c r="G200" s="216">
        <f t="shared" si="172"/>
        <v>34</v>
      </c>
      <c r="H200" s="216">
        <f t="shared" si="172"/>
        <v>1</v>
      </c>
      <c r="I200" s="216">
        <f t="shared" si="172"/>
        <v>0</v>
      </c>
      <c r="J200" s="216">
        <f t="shared" si="172"/>
        <v>0</v>
      </c>
      <c r="K200" s="216">
        <f t="shared" si="172"/>
        <v>0</v>
      </c>
      <c r="L200" s="216">
        <f t="shared" si="172"/>
        <v>0</v>
      </c>
      <c r="M200" s="216">
        <f t="shared" si="172"/>
        <v>0.5</v>
      </c>
      <c r="N200" s="221">
        <f t="shared" si="172"/>
        <v>34</v>
      </c>
      <c r="O200" s="221">
        <f t="shared" si="172"/>
        <v>0</v>
      </c>
      <c r="P200" s="221">
        <f t="shared" si="172"/>
        <v>0</v>
      </c>
      <c r="Q200" s="374">
        <f t="shared" si="172"/>
        <v>20</v>
      </c>
      <c r="R200" s="374">
        <f t="shared" si="172"/>
        <v>20</v>
      </c>
      <c r="S200" s="374">
        <f t="shared" si="172"/>
        <v>0</v>
      </c>
      <c r="T200" s="374">
        <f t="shared" si="172"/>
        <v>0</v>
      </c>
      <c r="U200" s="375">
        <f t="shared" si="172"/>
        <v>4.5</v>
      </c>
      <c r="V200" s="376">
        <f t="shared" si="172"/>
        <v>3.3</v>
      </c>
    </row>
    <row r="201" spans="1:22" ht="15" customHeight="1" x14ac:dyDescent="0.15">
      <c r="A201" s="473"/>
      <c r="B201" s="215">
        <v>2</v>
      </c>
      <c r="C201" s="372">
        <f t="shared" ref="C201:V201" si="173">C200+(C197-C198)/11</f>
        <v>765</v>
      </c>
      <c r="D201" s="372">
        <f t="shared" si="173"/>
        <v>3.9</v>
      </c>
      <c r="E201" s="373">
        <f t="shared" si="173"/>
        <v>224</v>
      </c>
      <c r="F201" s="373">
        <f t="shared" si="173"/>
        <v>1.49</v>
      </c>
      <c r="G201" s="216">
        <f t="shared" si="173"/>
        <v>38.181818181818187</v>
      </c>
      <c r="H201" s="216">
        <f t="shared" si="173"/>
        <v>1.0463636363636364</v>
      </c>
      <c r="I201" s="216">
        <f t="shared" si="173"/>
        <v>0</v>
      </c>
      <c r="J201" s="216">
        <f t="shared" si="173"/>
        <v>0</v>
      </c>
      <c r="K201" s="216">
        <f t="shared" si="173"/>
        <v>0</v>
      </c>
      <c r="L201" s="216">
        <f t="shared" si="173"/>
        <v>0</v>
      </c>
      <c r="M201" s="216">
        <f t="shared" si="173"/>
        <v>0.5</v>
      </c>
      <c r="N201" s="221">
        <f t="shared" si="173"/>
        <v>37.090909090909093</v>
      </c>
      <c r="O201" s="221">
        <f t="shared" si="173"/>
        <v>0</v>
      </c>
      <c r="P201" s="221">
        <f t="shared" si="173"/>
        <v>0</v>
      </c>
      <c r="Q201" s="374">
        <f t="shared" si="173"/>
        <v>26</v>
      </c>
      <c r="R201" s="374">
        <f t="shared" si="173"/>
        <v>26</v>
      </c>
      <c r="S201" s="374">
        <f t="shared" si="173"/>
        <v>0</v>
      </c>
      <c r="T201" s="374">
        <f t="shared" si="173"/>
        <v>0</v>
      </c>
      <c r="U201" s="375">
        <f t="shared" si="173"/>
        <v>4.5</v>
      </c>
      <c r="V201" s="376">
        <f t="shared" si="173"/>
        <v>3.3</v>
      </c>
    </row>
    <row r="202" spans="1:22" ht="15" customHeight="1" x14ac:dyDescent="0.15">
      <c r="A202" s="473"/>
      <c r="B202" s="215">
        <v>3</v>
      </c>
      <c r="C202" s="372">
        <f t="shared" ref="C202:V202" si="174">C201+(C197-C198)/11</f>
        <v>835</v>
      </c>
      <c r="D202" s="372">
        <f t="shared" si="174"/>
        <v>4.25</v>
      </c>
      <c r="E202" s="373">
        <f t="shared" si="174"/>
        <v>248</v>
      </c>
      <c r="F202" s="373">
        <f t="shared" si="174"/>
        <v>1.65</v>
      </c>
      <c r="G202" s="216">
        <f t="shared" si="174"/>
        <v>42.363636363636374</v>
      </c>
      <c r="H202" s="216">
        <f t="shared" si="174"/>
        <v>1.0927272727272728</v>
      </c>
      <c r="I202" s="216">
        <f t="shared" si="174"/>
        <v>0</v>
      </c>
      <c r="J202" s="216">
        <f t="shared" si="174"/>
        <v>0</v>
      </c>
      <c r="K202" s="216">
        <f t="shared" si="174"/>
        <v>0</v>
      </c>
      <c r="L202" s="216">
        <f t="shared" si="174"/>
        <v>0</v>
      </c>
      <c r="M202" s="216">
        <f t="shared" si="174"/>
        <v>0.5</v>
      </c>
      <c r="N202" s="221">
        <f t="shared" si="174"/>
        <v>40.181818181818187</v>
      </c>
      <c r="O202" s="221">
        <f t="shared" si="174"/>
        <v>0</v>
      </c>
      <c r="P202" s="221">
        <f t="shared" si="174"/>
        <v>0</v>
      </c>
      <c r="Q202" s="374">
        <f t="shared" si="174"/>
        <v>32</v>
      </c>
      <c r="R202" s="374">
        <f t="shared" si="174"/>
        <v>32</v>
      </c>
      <c r="S202" s="374">
        <f t="shared" si="174"/>
        <v>0</v>
      </c>
      <c r="T202" s="374">
        <f t="shared" si="174"/>
        <v>0</v>
      </c>
      <c r="U202" s="375">
        <f t="shared" si="174"/>
        <v>4.5</v>
      </c>
      <c r="V202" s="376">
        <f t="shared" si="174"/>
        <v>3.3</v>
      </c>
    </row>
    <row r="203" spans="1:22" ht="15" customHeight="1" x14ac:dyDescent="0.15">
      <c r="A203" s="473"/>
      <c r="B203" s="215">
        <v>4</v>
      </c>
      <c r="C203" s="372">
        <f t="shared" ref="C203:V203" si="175">C202+(C197-C198)/11</f>
        <v>905</v>
      </c>
      <c r="D203" s="372">
        <f t="shared" si="175"/>
        <v>4.5999999999999996</v>
      </c>
      <c r="E203" s="373">
        <f t="shared" si="175"/>
        <v>272</v>
      </c>
      <c r="F203" s="373">
        <f t="shared" si="175"/>
        <v>1.8099999999999998</v>
      </c>
      <c r="G203" s="216">
        <f t="shared" si="175"/>
        <v>46.545454545454561</v>
      </c>
      <c r="H203" s="216">
        <f t="shared" si="175"/>
        <v>1.1390909090909092</v>
      </c>
      <c r="I203" s="216">
        <f t="shared" si="175"/>
        <v>0</v>
      </c>
      <c r="J203" s="216">
        <f t="shared" si="175"/>
        <v>0</v>
      </c>
      <c r="K203" s="216">
        <f t="shared" si="175"/>
        <v>0</v>
      </c>
      <c r="L203" s="216">
        <f t="shared" si="175"/>
        <v>0</v>
      </c>
      <c r="M203" s="216">
        <f t="shared" si="175"/>
        <v>0.5</v>
      </c>
      <c r="N203" s="221">
        <f t="shared" si="175"/>
        <v>43.27272727272728</v>
      </c>
      <c r="O203" s="221">
        <f t="shared" si="175"/>
        <v>0</v>
      </c>
      <c r="P203" s="221">
        <f t="shared" si="175"/>
        <v>0</v>
      </c>
      <c r="Q203" s="374">
        <f t="shared" si="175"/>
        <v>38</v>
      </c>
      <c r="R203" s="374">
        <f t="shared" si="175"/>
        <v>38</v>
      </c>
      <c r="S203" s="374">
        <f t="shared" si="175"/>
        <v>0</v>
      </c>
      <c r="T203" s="374">
        <f t="shared" si="175"/>
        <v>0</v>
      </c>
      <c r="U203" s="375">
        <f t="shared" si="175"/>
        <v>4.5</v>
      </c>
      <c r="V203" s="376">
        <f t="shared" si="175"/>
        <v>3.3</v>
      </c>
    </row>
    <row r="204" spans="1:22" ht="15" customHeight="1" x14ac:dyDescent="0.15">
      <c r="A204" s="473"/>
      <c r="B204" s="215">
        <v>5</v>
      </c>
      <c r="C204" s="372">
        <f t="shared" ref="C204:V204" si="176">C203+(C197-C198)/11</f>
        <v>975</v>
      </c>
      <c r="D204" s="372">
        <f t="shared" si="176"/>
        <v>4.9499999999999993</v>
      </c>
      <c r="E204" s="373">
        <f t="shared" si="176"/>
        <v>296</v>
      </c>
      <c r="F204" s="373">
        <f t="shared" si="176"/>
        <v>1.9699999999999998</v>
      </c>
      <c r="G204" s="216">
        <f t="shared" si="176"/>
        <v>50.727272727272748</v>
      </c>
      <c r="H204" s="216">
        <f t="shared" si="176"/>
        <v>1.1854545454545455</v>
      </c>
      <c r="I204" s="216">
        <f t="shared" si="176"/>
        <v>0</v>
      </c>
      <c r="J204" s="216">
        <f t="shared" si="176"/>
        <v>0</v>
      </c>
      <c r="K204" s="216">
        <f t="shared" si="176"/>
        <v>0</v>
      </c>
      <c r="L204" s="216">
        <f t="shared" si="176"/>
        <v>0</v>
      </c>
      <c r="M204" s="216">
        <f t="shared" si="176"/>
        <v>0.5</v>
      </c>
      <c r="N204" s="221">
        <f t="shared" si="176"/>
        <v>46.363636363636374</v>
      </c>
      <c r="O204" s="221">
        <f t="shared" si="176"/>
        <v>0</v>
      </c>
      <c r="P204" s="221">
        <f t="shared" si="176"/>
        <v>0</v>
      </c>
      <c r="Q204" s="374">
        <f t="shared" si="176"/>
        <v>44</v>
      </c>
      <c r="R204" s="374">
        <f t="shared" si="176"/>
        <v>44</v>
      </c>
      <c r="S204" s="374">
        <f t="shared" si="176"/>
        <v>0</v>
      </c>
      <c r="T204" s="374">
        <f t="shared" si="176"/>
        <v>0</v>
      </c>
      <c r="U204" s="375">
        <f t="shared" si="176"/>
        <v>4.5</v>
      </c>
      <c r="V204" s="376">
        <f t="shared" si="176"/>
        <v>3.3</v>
      </c>
    </row>
    <row r="205" spans="1:22" ht="15" customHeight="1" x14ac:dyDescent="0.15">
      <c r="A205" s="473"/>
      <c r="B205" s="215">
        <v>6</v>
      </c>
      <c r="C205" s="372">
        <f t="shared" ref="C205:V205" si="177">C204+(C197-C198)/11</f>
        <v>1045</v>
      </c>
      <c r="D205" s="372">
        <f t="shared" si="177"/>
        <v>5.2999999999999989</v>
      </c>
      <c r="E205" s="373">
        <f t="shared" si="177"/>
        <v>320</v>
      </c>
      <c r="F205" s="373">
        <f t="shared" si="177"/>
        <v>2.13</v>
      </c>
      <c r="G205" s="216">
        <f t="shared" si="177"/>
        <v>54.909090909090935</v>
      </c>
      <c r="H205" s="216">
        <f t="shared" si="177"/>
        <v>1.2318181818181819</v>
      </c>
      <c r="I205" s="216">
        <f t="shared" si="177"/>
        <v>0</v>
      </c>
      <c r="J205" s="216">
        <f t="shared" si="177"/>
        <v>0</v>
      </c>
      <c r="K205" s="216">
        <f t="shared" si="177"/>
        <v>0</v>
      </c>
      <c r="L205" s="216">
        <f t="shared" si="177"/>
        <v>0</v>
      </c>
      <c r="M205" s="216">
        <f t="shared" si="177"/>
        <v>0.5</v>
      </c>
      <c r="N205" s="221">
        <f t="shared" si="177"/>
        <v>49.454545454545467</v>
      </c>
      <c r="O205" s="221">
        <f t="shared" si="177"/>
        <v>0</v>
      </c>
      <c r="P205" s="221">
        <f t="shared" si="177"/>
        <v>0</v>
      </c>
      <c r="Q205" s="374">
        <f t="shared" si="177"/>
        <v>50</v>
      </c>
      <c r="R205" s="374">
        <f t="shared" si="177"/>
        <v>50</v>
      </c>
      <c r="S205" s="374">
        <f t="shared" si="177"/>
        <v>0</v>
      </c>
      <c r="T205" s="374">
        <f t="shared" si="177"/>
        <v>0</v>
      </c>
      <c r="U205" s="375">
        <f t="shared" si="177"/>
        <v>4.5</v>
      </c>
      <c r="V205" s="376">
        <f t="shared" si="177"/>
        <v>3.3</v>
      </c>
    </row>
    <row r="206" spans="1:22" ht="15" customHeight="1" x14ac:dyDescent="0.15">
      <c r="A206" s="473"/>
      <c r="B206" s="215">
        <v>7</v>
      </c>
      <c r="C206" s="372">
        <f t="shared" ref="C206:V206" si="178">C205+(C197-C198)/11</f>
        <v>1115</v>
      </c>
      <c r="D206" s="372">
        <f t="shared" si="178"/>
        <v>5.6499999999999986</v>
      </c>
      <c r="E206" s="373">
        <f t="shared" si="178"/>
        <v>344</v>
      </c>
      <c r="F206" s="373">
        <f t="shared" si="178"/>
        <v>2.29</v>
      </c>
      <c r="G206" s="216">
        <f t="shared" si="178"/>
        <v>59.090909090909122</v>
      </c>
      <c r="H206" s="216">
        <f t="shared" si="178"/>
        <v>1.2781818181818183</v>
      </c>
      <c r="I206" s="216">
        <f t="shared" si="178"/>
        <v>0</v>
      </c>
      <c r="J206" s="216">
        <f t="shared" si="178"/>
        <v>0</v>
      </c>
      <c r="K206" s="216">
        <f t="shared" si="178"/>
        <v>0</v>
      </c>
      <c r="L206" s="216">
        <f t="shared" si="178"/>
        <v>0</v>
      </c>
      <c r="M206" s="216">
        <f t="shared" si="178"/>
        <v>0.5</v>
      </c>
      <c r="N206" s="221">
        <f t="shared" si="178"/>
        <v>52.545454545454561</v>
      </c>
      <c r="O206" s="221">
        <f t="shared" si="178"/>
        <v>0</v>
      </c>
      <c r="P206" s="221">
        <f t="shared" si="178"/>
        <v>0</v>
      </c>
      <c r="Q206" s="374">
        <f t="shared" si="178"/>
        <v>56</v>
      </c>
      <c r="R206" s="374">
        <f t="shared" si="178"/>
        <v>56</v>
      </c>
      <c r="S206" s="374">
        <f t="shared" si="178"/>
        <v>0</v>
      </c>
      <c r="T206" s="374">
        <f t="shared" si="178"/>
        <v>0</v>
      </c>
      <c r="U206" s="375">
        <f t="shared" si="178"/>
        <v>4.5</v>
      </c>
      <c r="V206" s="376">
        <f t="shared" si="178"/>
        <v>3.3</v>
      </c>
    </row>
    <row r="207" spans="1:22" ht="15" customHeight="1" x14ac:dyDescent="0.15">
      <c r="A207" s="473"/>
      <c r="B207" s="215">
        <v>8</v>
      </c>
      <c r="C207" s="372">
        <f t="shared" ref="C207:V207" si="179">C206+(C197-C198)/11</f>
        <v>1185</v>
      </c>
      <c r="D207" s="372">
        <f t="shared" si="179"/>
        <v>5.9999999999999982</v>
      </c>
      <c r="E207" s="373">
        <f t="shared" si="179"/>
        <v>368</v>
      </c>
      <c r="F207" s="373">
        <f t="shared" si="179"/>
        <v>2.4500000000000002</v>
      </c>
      <c r="G207" s="216">
        <f t="shared" si="179"/>
        <v>63.272727272727309</v>
      </c>
      <c r="H207" s="216">
        <f t="shared" si="179"/>
        <v>1.3245454545454547</v>
      </c>
      <c r="I207" s="216">
        <f t="shared" si="179"/>
        <v>0</v>
      </c>
      <c r="J207" s="216">
        <f t="shared" si="179"/>
        <v>0</v>
      </c>
      <c r="K207" s="216">
        <f t="shared" si="179"/>
        <v>0</v>
      </c>
      <c r="L207" s="216">
        <f t="shared" si="179"/>
        <v>0</v>
      </c>
      <c r="M207" s="216">
        <f t="shared" si="179"/>
        <v>0.5</v>
      </c>
      <c r="N207" s="221">
        <f t="shared" si="179"/>
        <v>55.636363636363654</v>
      </c>
      <c r="O207" s="221">
        <f t="shared" si="179"/>
        <v>0</v>
      </c>
      <c r="P207" s="221">
        <f t="shared" si="179"/>
        <v>0</v>
      </c>
      <c r="Q207" s="374">
        <f t="shared" si="179"/>
        <v>62</v>
      </c>
      <c r="R207" s="374">
        <f t="shared" si="179"/>
        <v>62</v>
      </c>
      <c r="S207" s="374">
        <f t="shared" si="179"/>
        <v>0</v>
      </c>
      <c r="T207" s="374">
        <f t="shared" si="179"/>
        <v>0</v>
      </c>
      <c r="U207" s="375">
        <f t="shared" si="179"/>
        <v>4.5</v>
      </c>
      <c r="V207" s="376">
        <f t="shared" si="179"/>
        <v>3.3</v>
      </c>
    </row>
    <row r="208" spans="1:22" ht="15" customHeight="1" x14ac:dyDescent="0.15">
      <c r="A208" s="473"/>
      <c r="B208" s="215">
        <v>9</v>
      </c>
      <c r="C208" s="372">
        <f t="shared" ref="C208:V208" si="180">C207+(C197-C198)/11</f>
        <v>1255</v>
      </c>
      <c r="D208" s="372">
        <f t="shared" si="180"/>
        <v>6.3499999999999979</v>
      </c>
      <c r="E208" s="373">
        <f t="shared" si="180"/>
        <v>392</v>
      </c>
      <c r="F208" s="373">
        <f t="shared" si="180"/>
        <v>2.6100000000000003</v>
      </c>
      <c r="G208" s="216">
        <f t="shared" si="180"/>
        <v>67.454545454545496</v>
      </c>
      <c r="H208" s="216">
        <f t="shared" si="180"/>
        <v>1.3709090909090911</v>
      </c>
      <c r="I208" s="216">
        <f t="shared" si="180"/>
        <v>0</v>
      </c>
      <c r="J208" s="216">
        <f t="shared" si="180"/>
        <v>0</v>
      </c>
      <c r="K208" s="216">
        <f t="shared" si="180"/>
        <v>0</v>
      </c>
      <c r="L208" s="216">
        <f t="shared" si="180"/>
        <v>0</v>
      </c>
      <c r="M208" s="216">
        <f t="shared" si="180"/>
        <v>0.5</v>
      </c>
      <c r="N208" s="221">
        <f t="shared" si="180"/>
        <v>58.727272727272748</v>
      </c>
      <c r="O208" s="221">
        <f t="shared" si="180"/>
        <v>0</v>
      </c>
      <c r="P208" s="221">
        <f t="shared" si="180"/>
        <v>0</v>
      </c>
      <c r="Q208" s="374">
        <f t="shared" si="180"/>
        <v>68</v>
      </c>
      <c r="R208" s="374">
        <f t="shared" si="180"/>
        <v>68</v>
      </c>
      <c r="S208" s="374">
        <f t="shared" si="180"/>
        <v>0</v>
      </c>
      <c r="T208" s="374">
        <f t="shared" si="180"/>
        <v>0</v>
      </c>
      <c r="U208" s="375">
        <f t="shared" si="180"/>
        <v>4.5</v>
      </c>
      <c r="V208" s="376">
        <f t="shared" si="180"/>
        <v>3.3</v>
      </c>
    </row>
    <row r="209" spans="1:22" ht="15" customHeight="1" x14ac:dyDescent="0.15">
      <c r="A209" s="473"/>
      <c r="B209" s="215">
        <v>10</v>
      </c>
      <c r="C209" s="372">
        <f t="shared" ref="C209:V209" si="181">C208+(C197-C198)/11</f>
        <v>1325</v>
      </c>
      <c r="D209" s="372">
        <f t="shared" si="181"/>
        <v>6.6999999999999975</v>
      </c>
      <c r="E209" s="373">
        <f t="shared" si="181"/>
        <v>416</v>
      </c>
      <c r="F209" s="373">
        <f t="shared" si="181"/>
        <v>2.7700000000000005</v>
      </c>
      <c r="G209" s="216">
        <f t="shared" si="181"/>
        <v>71.636363636363683</v>
      </c>
      <c r="H209" s="216">
        <f t="shared" si="181"/>
        <v>1.4172727272727275</v>
      </c>
      <c r="I209" s="216">
        <f t="shared" si="181"/>
        <v>0</v>
      </c>
      <c r="J209" s="216">
        <f t="shared" si="181"/>
        <v>0</v>
      </c>
      <c r="K209" s="216">
        <f t="shared" si="181"/>
        <v>0</v>
      </c>
      <c r="L209" s="216">
        <f t="shared" si="181"/>
        <v>0</v>
      </c>
      <c r="M209" s="216">
        <f t="shared" si="181"/>
        <v>0.5</v>
      </c>
      <c r="N209" s="221">
        <f t="shared" si="181"/>
        <v>61.818181818181841</v>
      </c>
      <c r="O209" s="221">
        <f t="shared" si="181"/>
        <v>0</v>
      </c>
      <c r="P209" s="221">
        <f t="shared" si="181"/>
        <v>0</v>
      </c>
      <c r="Q209" s="374">
        <f t="shared" si="181"/>
        <v>74</v>
      </c>
      <c r="R209" s="374">
        <f t="shared" si="181"/>
        <v>74</v>
      </c>
      <c r="S209" s="374">
        <f t="shared" si="181"/>
        <v>0</v>
      </c>
      <c r="T209" s="374">
        <f t="shared" si="181"/>
        <v>0</v>
      </c>
      <c r="U209" s="375">
        <f t="shared" si="181"/>
        <v>4.5</v>
      </c>
      <c r="V209" s="376">
        <f t="shared" si="181"/>
        <v>3.3</v>
      </c>
    </row>
    <row r="210" spans="1:22" ht="15" customHeight="1" x14ac:dyDescent="0.15">
      <c r="A210" s="473"/>
      <c r="B210" s="215">
        <v>11</v>
      </c>
      <c r="C210" s="372">
        <f t="shared" ref="C210:V210" si="182">C209+(C197-C198)/11</f>
        <v>1395</v>
      </c>
      <c r="D210" s="372">
        <f t="shared" si="182"/>
        <v>7.0499999999999972</v>
      </c>
      <c r="E210" s="373">
        <f t="shared" si="182"/>
        <v>440</v>
      </c>
      <c r="F210" s="373">
        <f t="shared" si="182"/>
        <v>2.9300000000000006</v>
      </c>
      <c r="G210" s="216">
        <f t="shared" si="182"/>
        <v>75.81818181818187</v>
      </c>
      <c r="H210" s="216">
        <f t="shared" si="182"/>
        <v>1.4636363636363638</v>
      </c>
      <c r="I210" s="216">
        <f t="shared" si="182"/>
        <v>0</v>
      </c>
      <c r="J210" s="216">
        <f t="shared" si="182"/>
        <v>0</v>
      </c>
      <c r="K210" s="216">
        <f t="shared" si="182"/>
        <v>0</v>
      </c>
      <c r="L210" s="216">
        <f t="shared" si="182"/>
        <v>0</v>
      </c>
      <c r="M210" s="216">
        <f t="shared" si="182"/>
        <v>0.5</v>
      </c>
      <c r="N210" s="221">
        <f t="shared" si="182"/>
        <v>64.909090909090935</v>
      </c>
      <c r="O210" s="221">
        <f t="shared" si="182"/>
        <v>0</v>
      </c>
      <c r="P210" s="221">
        <f t="shared" si="182"/>
        <v>0</v>
      </c>
      <c r="Q210" s="374">
        <f t="shared" si="182"/>
        <v>80</v>
      </c>
      <c r="R210" s="374">
        <f t="shared" si="182"/>
        <v>80</v>
      </c>
      <c r="S210" s="374">
        <f t="shared" si="182"/>
        <v>0</v>
      </c>
      <c r="T210" s="374">
        <f t="shared" si="182"/>
        <v>0</v>
      </c>
      <c r="U210" s="375">
        <f t="shared" si="182"/>
        <v>4.5</v>
      </c>
      <c r="V210" s="376">
        <f t="shared" si="182"/>
        <v>3.3</v>
      </c>
    </row>
    <row r="211" spans="1:22" ht="15" customHeight="1" thickBot="1" x14ac:dyDescent="0.2">
      <c r="A211" s="474"/>
      <c r="B211" s="220">
        <v>12</v>
      </c>
      <c r="C211" s="372">
        <f t="shared" ref="C211:V211" si="183">C210+(C197-C198)/11</f>
        <v>1465</v>
      </c>
      <c r="D211" s="377">
        <f t="shared" si="183"/>
        <v>7.3999999999999968</v>
      </c>
      <c r="E211" s="378">
        <f t="shared" si="183"/>
        <v>464</v>
      </c>
      <c r="F211" s="378">
        <f t="shared" si="183"/>
        <v>3.0900000000000007</v>
      </c>
      <c r="G211" s="216">
        <f t="shared" si="183"/>
        <v>80.000000000000057</v>
      </c>
      <c r="H211" s="216">
        <f t="shared" si="183"/>
        <v>1.5100000000000002</v>
      </c>
      <c r="I211" s="379">
        <f t="shared" si="183"/>
        <v>0</v>
      </c>
      <c r="J211" s="379">
        <f t="shared" si="183"/>
        <v>0</v>
      </c>
      <c r="K211" s="379">
        <f t="shared" si="183"/>
        <v>0</v>
      </c>
      <c r="L211" s="379">
        <f t="shared" si="183"/>
        <v>0</v>
      </c>
      <c r="M211" s="379">
        <f t="shared" si="183"/>
        <v>0.5</v>
      </c>
      <c r="N211" s="380">
        <f t="shared" si="183"/>
        <v>68.000000000000028</v>
      </c>
      <c r="O211" s="380">
        <f t="shared" si="183"/>
        <v>0</v>
      </c>
      <c r="P211" s="380">
        <f t="shared" si="183"/>
        <v>0</v>
      </c>
      <c r="Q211" s="374">
        <f t="shared" si="183"/>
        <v>86</v>
      </c>
      <c r="R211" s="381">
        <f t="shared" si="183"/>
        <v>86</v>
      </c>
      <c r="S211" s="382">
        <f t="shared" si="183"/>
        <v>0</v>
      </c>
      <c r="T211" s="382">
        <f t="shared" si="183"/>
        <v>0</v>
      </c>
      <c r="U211" s="383">
        <f t="shared" si="183"/>
        <v>4.5</v>
      </c>
      <c r="V211" s="384">
        <f t="shared" si="183"/>
        <v>3.3</v>
      </c>
    </row>
    <row r="212" spans="1:22" ht="13" x14ac:dyDescent="0.15">
      <c r="A212" s="471" t="s">
        <v>766</v>
      </c>
      <c r="B212" s="214" t="s">
        <v>767</v>
      </c>
      <c r="C212" s="392">
        <v>1560</v>
      </c>
      <c r="D212" s="392">
        <f>4.3+0.51*11</f>
        <v>9.91</v>
      </c>
      <c r="E212" s="393">
        <v>465</v>
      </c>
      <c r="F212" s="393">
        <f>1.56+11*0.15</f>
        <v>3.21</v>
      </c>
      <c r="G212" s="362">
        <v>157</v>
      </c>
      <c r="H212" s="362">
        <v>1.44</v>
      </c>
      <c r="I212" s="362">
        <v>0</v>
      </c>
      <c r="J212" s="362">
        <v>0</v>
      </c>
      <c r="K212" s="362">
        <v>0</v>
      </c>
      <c r="L212" s="362">
        <v>0</v>
      </c>
      <c r="M212" s="362">
        <v>0.5</v>
      </c>
      <c r="N212" s="394">
        <v>0</v>
      </c>
      <c r="O212" s="394">
        <v>0</v>
      </c>
      <c r="P212" s="387">
        <v>0</v>
      </c>
      <c r="Q212" s="395">
        <v>85</v>
      </c>
      <c r="R212" s="395">
        <v>75</v>
      </c>
      <c r="S212" s="396">
        <v>0</v>
      </c>
      <c r="T212" s="396">
        <v>0</v>
      </c>
      <c r="U212" s="397">
        <v>1.8</v>
      </c>
      <c r="V212" s="398">
        <v>3.4</v>
      </c>
    </row>
    <row r="213" spans="1:22" ht="15" customHeight="1" x14ac:dyDescent="0.15">
      <c r="A213" s="472"/>
      <c r="B213" s="214" t="s">
        <v>768</v>
      </c>
      <c r="C213" s="372">
        <v>658</v>
      </c>
      <c r="D213" s="414">
        <v>4.3</v>
      </c>
      <c r="E213" s="373">
        <v>300</v>
      </c>
      <c r="F213" s="373">
        <v>1.56</v>
      </c>
      <c r="G213" s="216">
        <v>80</v>
      </c>
      <c r="H213" s="216">
        <v>1</v>
      </c>
      <c r="I213" s="216">
        <v>0</v>
      </c>
      <c r="J213" s="216">
        <v>0</v>
      </c>
      <c r="K213" s="216">
        <v>0</v>
      </c>
      <c r="L213" s="216">
        <v>0</v>
      </c>
      <c r="M213" s="216">
        <v>0.5</v>
      </c>
      <c r="N213" s="221">
        <v>0</v>
      </c>
      <c r="O213" s="221">
        <v>0</v>
      </c>
      <c r="P213" s="221">
        <v>0</v>
      </c>
      <c r="Q213" s="374">
        <v>30</v>
      </c>
      <c r="R213" s="374">
        <v>20</v>
      </c>
      <c r="S213" s="374">
        <v>0</v>
      </c>
      <c r="T213" s="374">
        <v>0</v>
      </c>
      <c r="U213" s="375">
        <v>1.8</v>
      </c>
      <c r="V213" s="399">
        <v>3.4</v>
      </c>
    </row>
    <row r="214" spans="1:22" ht="15" customHeight="1" x14ac:dyDescent="0.15">
      <c r="A214" s="473"/>
      <c r="B214" s="215" t="s">
        <v>24</v>
      </c>
      <c r="C214" s="372">
        <f t="shared" ref="C214:V214" si="184">(C212-C213)/11</f>
        <v>82</v>
      </c>
      <c r="D214" s="372">
        <f t="shared" si="184"/>
        <v>0.51</v>
      </c>
      <c r="E214" s="373">
        <f t="shared" si="184"/>
        <v>15</v>
      </c>
      <c r="F214" s="373">
        <f t="shared" si="184"/>
        <v>0.15</v>
      </c>
      <c r="G214" s="216">
        <f t="shared" si="184"/>
        <v>7</v>
      </c>
      <c r="H214" s="216">
        <f t="shared" si="184"/>
        <v>3.9999999999999994E-2</v>
      </c>
      <c r="I214" s="216">
        <f t="shared" si="184"/>
        <v>0</v>
      </c>
      <c r="J214" s="216">
        <f t="shared" si="184"/>
        <v>0</v>
      </c>
      <c r="K214" s="216">
        <f t="shared" si="184"/>
        <v>0</v>
      </c>
      <c r="L214" s="216">
        <f t="shared" si="184"/>
        <v>0</v>
      </c>
      <c r="M214" s="216">
        <f t="shared" si="184"/>
        <v>0</v>
      </c>
      <c r="N214" s="221">
        <f t="shared" si="184"/>
        <v>0</v>
      </c>
      <c r="O214" s="221">
        <f t="shared" si="184"/>
        <v>0</v>
      </c>
      <c r="P214" s="221">
        <f t="shared" si="184"/>
        <v>0</v>
      </c>
      <c r="Q214" s="374">
        <f t="shared" si="184"/>
        <v>5</v>
      </c>
      <c r="R214" s="374">
        <f t="shared" si="184"/>
        <v>5</v>
      </c>
      <c r="S214" s="374">
        <f t="shared" si="184"/>
        <v>0</v>
      </c>
      <c r="T214" s="374">
        <f t="shared" si="184"/>
        <v>0</v>
      </c>
      <c r="U214" s="375">
        <f t="shared" si="184"/>
        <v>0</v>
      </c>
      <c r="V214" s="376">
        <f t="shared" si="184"/>
        <v>0</v>
      </c>
    </row>
    <row r="215" spans="1:22" ht="15" customHeight="1" x14ac:dyDescent="0.15">
      <c r="A215" s="473"/>
      <c r="B215" s="215">
        <v>1</v>
      </c>
      <c r="C215" s="372">
        <f>C213</f>
        <v>658</v>
      </c>
      <c r="D215" s="372">
        <f t="shared" ref="D215:V215" si="185">D213</f>
        <v>4.3</v>
      </c>
      <c r="E215" s="373">
        <f t="shared" si="185"/>
        <v>300</v>
      </c>
      <c r="F215" s="373">
        <f t="shared" si="185"/>
        <v>1.56</v>
      </c>
      <c r="G215" s="216">
        <f t="shared" si="185"/>
        <v>80</v>
      </c>
      <c r="H215" s="216">
        <f t="shared" si="185"/>
        <v>1</v>
      </c>
      <c r="I215" s="216">
        <f t="shared" si="185"/>
        <v>0</v>
      </c>
      <c r="J215" s="216">
        <f t="shared" si="185"/>
        <v>0</v>
      </c>
      <c r="K215" s="216">
        <f t="shared" si="185"/>
        <v>0</v>
      </c>
      <c r="L215" s="216">
        <f t="shared" si="185"/>
        <v>0</v>
      </c>
      <c r="M215" s="216">
        <f t="shared" si="185"/>
        <v>0.5</v>
      </c>
      <c r="N215" s="221">
        <f t="shared" si="185"/>
        <v>0</v>
      </c>
      <c r="O215" s="221">
        <f t="shared" si="185"/>
        <v>0</v>
      </c>
      <c r="P215" s="221">
        <f t="shared" si="185"/>
        <v>0</v>
      </c>
      <c r="Q215" s="374">
        <f t="shared" si="185"/>
        <v>30</v>
      </c>
      <c r="R215" s="374">
        <f t="shared" si="185"/>
        <v>20</v>
      </c>
      <c r="S215" s="374">
        <f t="shared" si="185"/>
        <v>0</v>
      </c>
      <c r="T215" s="374">
        <f t="shared" si="185"/>
        <v>0</v>
      </c>
      <c r="U215" s="375">
        <f t="shared" si="185"/>
        <v>1.8</v>
      </c>
      <c r="V215" s="376">
        <f t="shared" si="185"/>
        <v>3.4</v>
      </c>
    </row>
    <row r="216" spans="1:22" ht="15" customHeight="1" x14ac:dyDescent="0.15">
      <c r="A216" s="473"/>
      <c r="B216" s="215">
        <v>2</v>
      </c>
      <c r="C216" s="372">
        <f t="shared" ref="C216:V216" si="186">C215+(C212-C213)/11</f>
        <v>740</v>
      </c>
      <c r="D216" s="372">
        <f t="shared" si="186"/>
        <v>4.8099999999999996</v>
      </c>
      <c r="E216" s="373">
        <f t="shared" si="186"/>
        <v>315</v>
      </c>
      <c r="F216" s="373">
        <f t="shared" si="186"/>
        <v>1.71</v>
      </c>
      <c r="G216" s="216">
        <f t="shared" si="186"/>
        <v>87</v>
      </c>
      <c r="H216" s="216">
        <f t="shared" si="186"/>
        <v>1.04</v>
      </c>
      <c r="I216" s="216">
        <f t="shared" si="186"/>
        <v>0</v>
      </c>
      <c r="J216" s="216">
        <f t="shared" si="186"/>
        <v>0</v>
      </c>
      <c r="K216" s="216">
        <f t="shared" si="186"/>
        <v>0</v>
      </c>
      <c r="L216" s="216">
        <f t="shared" si="186"/>
        <v>0</v>
      </c>
      <c r="M216" s="216">
        <f t="shared" si="186"/>
        <v>0.5</v>
      </c>
      <c r="N216" s="221">
        <f t="shared" si="186"/>
        <v>0</v>
      </c>
      <c r="O216" s="221">
        <f t="shared" si="186"/>
        <v>0</v>
      </c>
      <c r="P216" s="221">
        <f t="shared" si="186"/>
        <v>0</v>
      </c>
      <c r="Q216" s="374">
        <f t="shared" si="186"/>
        <v>35</v>
      </c>
      <c r="R216" s="374">
        <f t="shared" si="186"/>
        <v>25</v>
      </c>
      <c r="S216" s="374">
        <f t="shared" si="186"/>
        <v>0</v>
      </c>
      <c r="T216" s="374">
        <f t="shared" si="186"/>
        <v>0</v>
      </c>
      <c r="U216" s="375">
        <f t="shared" si="186"/>
        <v>1.8</v>
      </c>
      <c r="V216" s="376">
        <f t="shared" si="186"/>
        <v>3.4</v>
      </c>
    </row>
    <row r="217" spans="1:22" ht="15" customHeight="1" x14ac:dyDescent="0.15">
      <c r="A217" s="473"/>
      <c r="B217" s="215">
        <v>3</v>
      </c>
      <c r="C217" s="372">
        <f t="shared" ref="C217:V217" si="187">C216+(C212-C213)/11</f>
        <v>822</v>
      </c>
      <c r="D217" s="372">
        <f t="shared" si="187"/>
        <v>5.3199999999999994</v>
      </c>
      <c r="E217" s="373">
        <f t="shared" si="187"/>
        <v>330</v>
      </c>
      <c r="F217" s="373">
        <f t="shared" si="187"/>
        <v>1.8599999999999999</v>
      </c>
      <c r="G217" s="216">
        <f t="shared" si="187"/>
        <v>94</v>
      </c>
      <c r="H217" s="216">
        <f t="shared" si="187"/>
        <v>1.08</v>
      </c>
      <c r="I217" s="216">
        <f t="shared" si="187"/>
        <v>0</v>
      </c>
      <c r="J217" s="216">
        <f t="shared" si="187"/>
        <v>0</v>
      </c>
      <c r="K217" s="216">
        <f t="shared" si="187"/>
        <v>0</v>
      </c>
      <c r="L217" s="216">
        <f t="shared" si="187"/>
        <v>0</v>
      </c>
      <c r="M217" s="216">
        <f t="shared" si="187"/>
        <v>0.5</v>
      </c>
      <c r="N217" s="221">
        <f t="shared" si="187"/>
        <v>0</v>
      </c>
      <c r="O217" s="221">
        <f t="shared" si="187"/>
        <v>0</v>
      </c>
      <c r="P217" s="221">
        <f t="shared" si="187"/>
        <v>0</v>
      </c>
      <c r="Q217" s="374">
        <f t="shared" si="187"/>
        <v>40</v>
      </c>
      <c r="R217" s="374">
        <f t="shared" si="187"/>
        <v>30</v>
      </c>
      <c r="S217" s="374">
        <f t="shared" si="187"/>
        <v>0</v>
      </c>
      <c r="T217" s="374">
        <f t="shared" si="187"/>
        <v>0</v>
      </c>
      <c r="U217" s="375">
        <f t="shared" si="187"/>
        <v>1.8</v>
      </c>
      <c r="V217" s="376">
        <f t="shared" si="187"/>
        <v>3.4</v>
      </c>
    </row>
    <row r="218" spans="1:22" ht="15" customHeight="1" x14ac:dyDescent="0.15">
      <c r="A218" s="473"/>
      <c r="B218" s="215">
        <v>4</v>
      </c>
      <c r="C218" s="372">
        <f t="shared" ref="C218:V218" si="188">C217+(C212-C213)/11</f>
        <v>904</v>
      </c>
      <c r="D218" s="372">
        <f t="shared" si="188"/>
        <v>5.8299999999999992</v>
      </c>
      <c r="E218" s="373">
        <f t="shared" si="188"/>
        <v>345</v>
      </c>
      <c r="F218" s="373">
        <f t="shared" si="188"/>
        <v>2.0099999999999998</v>
      </c>
      <c r="G218" s="216">
        <f t="shared" si="188"/>
        <v>101</v>
      </c>
      <c r="H218" s="216">
        <f t="shared" si="188"/>
        <v>1.1200000000000001</v>
      </c>
      <c r="I218" s="216">
        <f t="shared" si="188"/>
        <v>0</v>
      </c>
      <c r="J218" s="216">
        <f t="shared" si="188"/>
        <v>0</v>
      </c>
      <c r="K218" s="216">
        <f t="shared" si="188"/>
        <v>0</v>
      </c>
      <c r="L218" s="216">
        <f t="shared" si="188"/>
        <v>0</v>
      </c>
      <c r="M218" s="216">
        <f t="shared" si="188"/>
        <v>0.5</v>
      </c>
      <c r="N218" s="221">
        <f t="shared" si="188"/>
        <v>0</v>
      </c>
      <c r="O218" s="221">
        <f t="shared" si="188"/>
        <v>0</v>
      </c>
      <c r="P218" s="221">
        <f t="shared" si="188"/>
        <v>0</v>
      </c>
      <c r="Q218" s="374">
        <f t="shared" si="188"/>
        <v>45</v>
      </c>
      <c r="R218" s="374">
        <f t="shared" si="188"/>
        <v>35</v>
      </c>
      <c r="S218" s="374">
        <f t="shared" si="188"/>
        <v>0</v>
      </c>
      <c r="T218" s="374">
        <f t="shared" si="188"/>
        <v>0</v>
      </c>
      <c r="U218" s="375">
        <f t="shared" si="188"/>
        <v>1.8</v>
      </c>
      <c r="V218" s="376">
        <f t="shared" si="188"/>
        <v>3.4</v>
      </c>
    </row>
    <row r="219" spans="1:22" ht="15" customHeight="1" x14ac:dyDescent="0.15">
      <c r="A219" s="473"/>
      <c r="B219" s="215">
        <v>5</v>
      </c>
      <c r="C219" s="372">
        <f t="shared" ref="C219:V219" si="189">C218+(C212-C213)/11</f>
        <v>986</v>
      </c>
      <c r="D219" s="372">
        <f t="shared" si="189"/>
        <v>6.339999999999999</v>
      </c>
      <c r="E219" s="373">
        <f t="shared" si="189"/>
        <v>360</v>
      </c>
      <c r="F219" s="373">
        <f t="shared" si="189"/>
        <v>2.1599999999999997</v>
      </c>
      <c r="G219" s="216">
        <f t="shared" si="189"/>
        <v>108</v>
      </c>
      <c r="H219" s="216">
        <f t="shared" si="189"/>
        <v>1.1600000000000001</v>
      </c>
      <c r="I219" s="216">
        <f t="shared" si="189"/>
        <v>0</v>
      </c>
      <c r="J219" s="216">
        <f t="shared" si="189"/>
        <v>0</v>
      </c>
      <c r="K219" s="216">
        <f t="shared" si="189"/>
        <v>0</v>
      </c>
      <c r="L219" s="216">
        <f t="shared" si="189"/>
        <v>0</v>
      </c>
      <c r="M219" s="216">
        <f t="shared" si="189"/>
        <v>0.5</v>
      </c>
      <c r="N219" s="221">
        <f t="shared" si="189"/>
        <v>0</v>
      </c>
      <c r="O219" s="221">
        <f t="shared" si="189"/>
        <v>0</v>
      </c>
      <c r="P219" s="221">
        <f t="shared" si="189"/>
        <v>0</v>
      </c>
      <c r="Q219" s="374">
        <f t="shared" si="189"/>
        <v>50</v>
      </c>
      <c r="R219" s="374">
        <f t="shared" si="189"/>
        <v>40</v>
      </c>
      <c r="S219" s="374">
        <f t="shared" si="189"/>
        <v>0</v>
      </c>
      <c r="T219" s="374">
        <f t="shared" si="189"/>
        <v>0</v>
      </c>
      <c r="U219" s="375">
        <f t="shared" si="189"/>
        <v>1.8</v>
      </c>
      <c r="V219" s="376">
        <f t="shared" si="189"/>
        <v>3.4</v>
      </c>
    </row>
    <row r="220" spans="1:22" ht="15" customHeight="1" x14ac:dyDescent="0.15">
      <c r="A220" s="473"/>
      <c r="B220" s="215">
        <v>6</v>
      </c>
      <c r="C220" s="372">
        <f t="shared" ref="C220:V220" si="190">C219+(C212-C213)/11</f>
        <v>1068</v>
      </c>
      <c r="D220" s="372">
        <f t="shared" si="190"/>
        <v>6.8499999999999988</v>
      </c>
      <c r="E220" s="373">
        <f t="shared" si="190"/>
        <v>375</v>
      </c>
      <c r="F220" s="373">
        <f t="shared" si="190"/>
        <v>2.3099999999999996</v>
      </c>
      <c r="G220" s="216">
        <f t="shared" si="190"/>
        <v>115</v>
      </c>
      <c r="H220" s="216">
        <f t="shared" si="190"/>
        <v>1.2000000000000002</v>
      </c>
      <c r="I220" s="216">
        <f t="shared" si="190"/>
        <v>0</v>
      </c>
      <c r="J220" s="216">
        <f t="shared" si="190"/>
        <v>0</v>
      </c>
      <c r="K220" s="216">
        <f t="shared" si="190"/>
        <v>0</v>
      </c>
      <c r="L220" s="216">
        <f t="shared" si="190"/>
        <v>0</v>
      </c>
      <c r="M220" s="216">
        <f t="shared" si="190"/>
        <v>0.5</v>
      </c>
      <c r="N220" s="221">
        <f t="shared" si="190"/>
        <v>0</v>
      </c>
      <c r="O220" s="221">
        <f t="shared" si="190"/>
        <v>0</v>
      </c>
      <c r="P220" s="221">
        <f t="shared" si="190"/>
        <v>0</v>
      </c>
      <c r="Q220" s="374">
        <f t="shared" si="190"/>
        <v>55</v>
      </c>
      <c r="R220" s="374">
        <f t="shared" si="190"/>
        <v>45</v>
      </c>
      <c r="S220" s="374">
        <f t="shared" si="190"/>
        <v>0</v>
      </c>
      <c r="T220" s="374">
        <f t="shared" si="190"/>
        <v>0</v>
      </c>
      <c r="U220" s="375">
        <f t="shared" si="190"/>
        <v>1.8</v>
      </c>
      <c r="V220" s="376">
        <f t="shared" si="190"/>
        <v>3.4</v>
      </c>
    </row>
    <row r="221" spans="1:22" ht="15" customHeight="1" x14ac:dyDescent="0.15">
      <c r="A221" s="473"/>
      <c r="B221" s="215">
        <v>7</v>
      </c>
      <c r="C221" s="372">
        <f t="shared" ref="C221:V221" si="191">C220+(C212-C213)/11</f>
        <v>1150</v>
      </c>
      <c r="D221" s="372">
        <f t="shared" si="191"/>
        <v>7.3599999999999985</v>
      </c>
      <c r="E221" s="373">
        <f t="shared" si="191"/>
        <v>390</v>
      </c>
      <c r="F221" s="373">
        <f t="shared" si="191"/>
        <v>2.4599999999999995</v>
      </c>
      <c r="G221" s="216">
        <f t="shared" si="191"/>
        <v>122</v>
      </c>
      <c r="H221" s="216">
        <f t="shared" si="191"/>
        <v>1.2400000000000002</v>
      </c>
      <c r="I221" s="216">
        <f t="shared" si="191"/>
        <v>0</v>
      </c>
      <c r="J221" s="216">
        <f t="shared" si="191"/>
        <v>0</v>
      </c>
      <c r="K221" s="216">
        <f t="shared" si="191"/>
        <v>0</v>
      </c>
      <c r="L221" s="216">
        <f t="shared" si="191"/>
        <v>0</v>
      </c>
      <c r="M221" s="216">
        <f t="shared" si="191"/>
        <v>0.5</v>
      </c>
      <c r="N221" s="221">
        <f t="shared" si="191"/>
        <v>0</v>
      </c>
      <c r="O221" s="221">
        <f t="shared" si="191"/>
        <v>0</v>
      </c>
      <c r="P221" s="221">
        <f t="shared" si="191"/>
        <v>0</v>
      </c>
      <c r="Q221" s="374">
        <f t="shared" si="191"/>
        <v>60</v>
      </c>
      <c r="R221" s="374">
        <f t="shared" si="191"/>
        <v>50</v>
      </c>
      <c r="S221" s="374">
        <f t="shared" si="191"/>
        <v>0</v>
      </c>
      <c r="T221" s="374">
        <f t="shared" si="191"/>
        <v>0</v>
      </c>
      <c r="U221" s="375">
        <f t="shared" si="191"/>
        <v>1.8</v>
      </c>
      <c r="V221" s="376">
        <f t="shared" si="191"/>
        <v>3.4</v>
      </c>
    </row>
    <row r="222" spans="1:22" ht="15" customHeight="1" x14ac:dyDescent="0.15">
      <c r="A222" s="473"/>
      <c r="B222" s="215">
        <v>8</v>
      </c>
      <c r="C222" s="372">
        <f t="shared" ref="C222:V222" si="192">C221+(C212-C213)/11</f>
        <v>1232</v>
      </c>
      <c r="D222" s="372">
        <f t="shared" si="192"/>
        <v>7.8699999999999983</v>
      </c>
      <c r="E222" s="373">
        <f t="shared" si="192"/>
        <v>405</v>
      </c>
      <c r="F222" s="373">
        <f t="shared" si="192"/>
        <v>2.6099999999999994</v>
      </c>
      <c r="G222" s="216">
        <f t="shared" si="192"/>
        <v>129</v>
      </c>
      <c r="H222" s="216">
        <f t="shared" si="192"/>
        <v>1.2800000000000002</v>
      </c>
      <c r="I222" s="216">
        <f t="shared" si="192"/>
        <v>0</v>
      </c>
      <c r="J222" s="216">
        <f t="shared" si="192"/>
        <v>0</v>
      </c>
      <c r="K222" s="216">
        <f t="shared" si="192"/>
        <v>0</v>
      </c>
      <c r="L222" s="216">
        <f t="shared" si="192"/>
        <v>0</v>
      </c>
      <c r="M222" s="216">
        <f t="shared" si="192"/>
        <v>0.5</v>
      </c>
      <c r="N222" s="221">
        <f t="shared" si="192"/>
        <v>0</v>
      </c>
      <c r="O222" s="221">
        <f t="shared" si="192"/>
        <v>0</v>
      </c>
      <c r="P222" s="221">
        <f t="shared" si="192"/>
        <v>0</v>
      </c>
      <c r="Q222" s="374">
        <f t="shared" si="192"/>
        <v>65</v>
      </c>
      <c r="R222" s="374">
        <f t="shared" si="192"/>
        <v>55</v>
      </c>
      <c r="S222" s="374">
        <f t="shared" si="192"/>
        <v>0</v>
      </c>
      <c r="T222" s="374">
        <f t="shared" si="192"/>
        <v>0</v>
      </c>
      <c r="U222" s="375">
        <f t="shared" si="192"/>
        <v>1.8</v>
      </c>
      <c r="V222" s="376">
        <f t="shared" si="192"/>
        <v>3.4</v>
      </c>
    </row>
    <row r="223" spans="1:22" ht="15" customHeight="1" x14ac:dyDescent="0.15">
      <c r="A223" s="473"/>
      <c r="B223" s="215">
        <v>9</v>
      </c>
      <c r="C223" s="372">
        <f t="shared" ref="C223:V223" si="193">C222+(C212-C213)/11</f>
        <v>1314</v>
      </c>
      <c r="D223" s="372">
        <f t="shared" si="193"/>
        <v>8.379999999999999</v>
      </c>
      <c r="E223" s="373">
        <f t="shared" si="193"/>
        <v>420</v>
      </c>
      <c r="F223" s="373">
        <f t="shared" si="193"/>
        <v>2.7599999999999993</v>
      </c>
      <c r="G223" s="216">
        <f t="shared" si="193"/>
        <v>136</v>
      </c>
      <c r="H223" s="216">
        <f t="shared" si="193"/>
        <v>1.3200000000000003</v>
      </c>
      <c r="I223" s="216">
        <f t="shared" si="193"/>
        <v>0</v>
      </c>
      <c r="J223" s="216">
        <f t="shared" si="193"/>
        <v>0</v>
      </c>
      <c r="K223" s="216">
        <f t="shared" si="193"/>
        <v>0</v>
      </c>
      <c r="L223" s="216">
        <f t="shared" si="193"/>
        <v>0</v>
      </c>
      <c r="M223" s="216">
        <f t="shared" si="193"/>
        <v>0.5</v>
      </c>
      <c r="N223" s="221">
        <f t="shared" si="193"/>
        <v>0</v>
      </c>
      <c r="O223" s="221">
        <f t="shared" si="193"/>
        <v>0</v>
      </c>
      <c r="P223" s="221">
        <f t="shared" si="193"/>
        <v>0</v>
      </c>
      <c r="Q223" s="374">
        <f t="shared" si="193"/>
        <v>70</v>
      </c>
      <c r="R223" s="374">
        <f t="shared" si="193"/>
        <v>60</v>
      </c>
      <c r="S223" s="374">
        <f t="shared" si="193"/>
        <v>0</v>
      </c>
      <c r="T223" s="374">
        <f t="shared" si="193"/>
        <v>0</v>
      </c>
      <c r="U223" s="375">
        <f t="shared" si="193"/>
        <v>1.8</v>
      </c>
      <c r="V223" s="376">
        <f t="shared" si="193"/>
        <v>3.4</v>
      </c>
    </row>
    <row r="224" spans="1:22" ht="15" customHeight="1" x14ac:dyDescent="0.15">
      <c r="A224" s="473"/>
      <c r="B224" s="215">
        <v>10</v>
      </c>
      <c r="C224" s="372">
        <f t="shared" ref="C224:V224" si="194">C223+(C212-C213)/11</f>
        <v>1396</v>
      </c>
      <c r="D224" s="372">
        <f t="shared" si="194"/>
        <v>8.8899999999999988</v>
      </c>
      <c r="E224" s="373">
        <f t="shared" si="194"/>
        <v>435</v>
      </c>
      <c r="F224" s="373">
        <f t="shared" si="194"/>
        <v>2.9099999999999993</v>
      </c>
      <c r="G224" s="216">
        <f t="shared" si="194"/>
        <v>143</v>
      </c>
      <c r="H224" s="216">
        <f t="shared" si="194"/>
        <v>1.3600000000000003</v>
      </c>
      <c r="I224" s="216">
        <f t="shared" si="194"/>
        <v>0</v>
      </c>
      <c r="J224" s="216">
        <f t="shared" si="194"/>
        <v>0</v>
      </c>
      <c r="K224" s="216">
        <f t="shared" si="194"/>
        <v>0</v>
      </c>
      <c r="L224" s="216">
        <f t="shared" si="194"/>
        <v>0</v>
      </c>
      <c r="M224" s="216">
        <f t="shared" si="194"/>
        <v>0.5</v>
      </c>
      <c r="N224" s="221">
        <f t="shared" si="194"/>
        <v>0</v>
      </c>
      <c r="O224" s="221">
        <f t="shared" si="194"/>
        <v>0</v>
      </c>
      <c r="P224" s="221">
        <f t="shared" si="194"/>
        <v>0</v>
      </c>
      <c r="Q224" s="374">
        <f t="shared" si="194"/>
        <v>75</v>
      </c>
      <c r="R224" s="374">
        <f t="shared" si="194"/>
        <v>65</v>
      </c>
      <c r="S224" s="374">
        <f t="shared" si="194"/>
        <v>0</v>
      </c>
      <c r="T224" s="374">
        <f t="shared" si="194"/>
        <v>0</v>
      </c>
      <c r="U224" s="375">
        <f t="shared" si="194"/>
        <v>1.8</v>
      </c>
      <c r="V224" s="376">
        <f t="shared" si="194"/>
        <v>3.4</v>
      </c>
    </row>
    <row r="225" spans="1:22" ht="15" customHeight="1" x14ac:dyDescent="0.15">
      <c r="A225" s="473"/>
      <c r="B225" s="215">
        <v>11</v>
      </c>
      <c r="C225" s="372">
        <f t="shared" ref="C225:V225" si="195">C224+(C212-C213)/11</f>
        <v>1478</v>
      </c>
      <c r="D225" s="372">
        <f t="shared" si="195"/>
        <v>9.3999999999999986</v>
      </c>
      <c r="E225" s="373">
        <f t="shared" si="195"/>
        <v>450</v>
      </c>
      <c r="F225" s="373">
        <f t="shared" si="195"/>
        <v>3.0599999999999992</v>
      </c>
      <c r="G225" s="216">
        <f t="shared" si="195"/>
        <v>150</v>
      </c>
      <c r="H225" s="216">
        <f t="shared" si="195"/>
        <v>1.4000000000000004</v>
      </c>
      <c r="I225" s="216">
        <f t="shared" si="195"/>
        <v>0</v>
      </c>
      <c r="J225" s="216">
        <f t="shared" si="195"/>
        <v>0</v>
      </c>
      <c r="K225" s="216">
        <f t="shared" si="195"/>
        <v>0</v>
      </c>
      <c r="L225" s="216">
        <f t="shared" si="195"/>
        <v>0</v>
      </c>
      <c r="M225" s="216">
        <f t="shared" si="195"/>
        <v>0.5</v>
      </c>
      <c r="N225" s="221">
        <f t="shared" si="195"/>
        <v>0</v>
      </c>
      <c r="O225" s="221">
        <f t="shared" si="195"/>
        <v>0</v>
      </c>
      <c r="P225" s="221">
        <f t="shared" si="195"/>
        <v>0</v>
      </c>
      <c r="Q225" s="374">
        <f t="shared" si="195"/>
        <v>80</v>
      </c>
      <c r="R225" s="374">
        <f t="shared" si="195"/>
        <v>70</v>
      </c>
      <c r="S225" s="374">
        <f t="shared" si="195"/>
        <v>0</v>
      </c>
      <c r="T225" s="374">
        <f t="shared" si="195"/>
        <v>0</v>
      </c>
      <c r="U225" s="375">
        <f t="shared" si="195"/>
        <v>1.8</v>
      </c>
      <c r="V225" s="376">
        <f t="shared" si="195"/>
        <v>3.4</v>
      </c>
    </row>
    <row r="226" spans="1:22" ht="15" customHeight="1" thickBot="1" x14ac:dyDescent="0.2">
      <c r="A226" s="473"/>
      <c r="B226" s="218">
        <v>12</v>
      </c>
      <c r="C226" s="400">
        <f t="shared" ref="C226:V226" si="196">C225+(C212-C213)/11</f>
        <v>1560</v>
      </c>
      <c r="D226" s="400">
        <f t="shared" si="196"/>
        <v>9.9099999999999984</v>
      </c>
      <c r="E226" s="401">
        <f t="shared" si="196"/>
        <v>465</v>
      </c>
      <c r="F226" s="401">
        <f t="shared" si="196"/>
        <v>3.2099999999999991</v>
      </c>
      <c r="G226" s="363">
        <f t="shared" si="196"/>
        <v>157</v>
      </c>
      <c r="H226" s="363">
        <f t="shared" si="196"/>
        <v>1.4400000000000004</v>
      </c>
      <c r="I226" s="363">
        <f t="shared" si="196"/>
        <v>0</v>
      </c>
      <c r="J226" s="363">
        <f t="shared" si="196"/>
        <v>0</v>
      </c>
      <c r="K226" s="363">
        <f t="shared" si="196"/>
        <v>0</v>
      </c>
      <c r="L226" s="363">
        <f t="shared" si="196"/>
        <v>0</v>
      </c>
      <c r="M226" s="363">
        <f t="shared" si="196"/>
        <v>0.5</v>
      </c>
      <c r="N226" s="402">
        <f t="shared" si="196"/>
        <v>0</v>
      </c>
      <c r="O226" s="402">
        <f t="shared" si="196"/>
        <v>0</v>
      </c>
      <c r="P226" s="402">
        <f t="shared" si="196"/>
        <v>0</v>
      </c>
      <c r="Q226" s="403">
        <f t="shared" si="196"/>
        <v>85</v>
      </c>
      <c r="R226" s="404">
        <f t="shared" si="196"/>
        <v>75</v>
      </c>
      <c r="S226" s="403">
        <f t="shared" si="196"/>
        <v>0</v>
      </c>
      <c r="T226" s="403">
        <f t="shared" si="196"/>
        <v>0</v>
      </c>
      <c r="U226" s="405">
        <f t="shared" si="196"/>
        <v>1.8</v>
      </c>
      <c r="V226" s="406">
        <f t="shared" si="196"/>
        <v>3.4</v>
      </c>
    </row>
    <row r="227" spans="1:22" ht="13" x14ac:dyDescent="0.15">
      <c r="A227" s="471" t="s">
        <v>770</v>
      </c>
      <c r="B227" s="219" t="s">
        <v>767</v>
      </c>
      <c r="C227" s="392">
        <v>1789</v>
      </c>
      <c r="D227" s="392">
        <v>0</v>
      </c>
      <c r="E227" s="393">
        <v>0</v>
      </c>
      <c r="F227" s="393">
        <v>0</v>
      </c>
      <c r="G227" s="362">
        <v>156</v>
      </c>
      <c r="H227" s="362">
        <v>1.1299999999999999</v>
      </c>
      <c r="I227" s="362">
        <v>0</v>
      </c>
      <c r="J227" s="362">
        <v>0</v>
      </c>
      <c r="K227" s="362">
        <v>0</v>
      </c>
      <c r="L227" s="362">
        <v>0</v>
      </c>
      <c r="M227" s="362">
        <v>0.5</v>
      </c>
      <c r="N227" s="394">
        <v>0</v>
      </c>
      <c r="O227" s="394">
        <v>0</v>
      </c>
      <c r="P227" s="394">
        <v>0</v>
      </c>
      <c r="Q227" s="395">
        <v>86</v>
      </c>
      <c r="R227" s="395">
        <v>86</v>
      </c>
      <c r="S227" s="396">
        <v>0</v>
      </c>
      <c r="T227" s="396">
        <v>0</v>
      </c>
      <c r="U227" s="397">
        <v>1.8</v>
      </c>
      <c r="V227" s="398">
        <v>3.3</v>
      </c>
    </row>
    <row r="228" spans="1:22" ht="15" customHeight="1" x14ac:dyDescent="0.15">
      <c r="A228" s="472"/>
      <c r="B228" s="214" t="s">
        <v>768</v>
      </c>
      <c r="C228" s="372">
        <v>799</v>
      </c>
      <c r="D228" s="414">
        <v>0</v>
      </c>
      <c r="E228" s="373">
        <v>0</v>
      </c>
      <c r="F228" s="373">
        <v>0</v>
      </c>
      <c r="G228" s="216">
        <v>88</v>
      </c>
      <c r="H228" s="216">
        <v>1</v>
      </c>
      <c r="I228" s="216">
        <v>0</v>
      </c>
      <c r="J228" s="216">
        <v>0</v>
      </c>
      <c r="K228" s="216">
        <v>0</v>
      </c>
      <c r="L228" s="216">
        <v>0</v>
      </c>
      <c r="M228" s="216">
        <v>0.5</v>
      </c>
      <c r="N228" s="221">
        <v>0</v>
      </c>
      <c r="O228" s="221">
        <v>0</v>
      </c>
      <c r="P228" s="221">
        <v>0</v>
      </c>
      <c r="Q228" s="374">
        <v>20</v>
      </c>
      <c r="R228" s="374">
        <v>20</v>
      </c>
      <c r="S228" s="374">
        <v>0</v>
      </c>
      <c r="T228" s="374">
        <v>0</v>
      </c>
      <c r="U228" s="375">
        <v>1.8</v>
      </c>
      <c r="V228" s="399">
        <v>3.3</v>
      </c>
    </row>
    <row r="229" spans="1:22" ht="15" customHeight="1" x14ac:dyDescent="0.15">
      <c r="A229" s="473"/>
      <c r="B229" s="215" t="s">
        <v>24</v>
      </c>
      <c r="C229" s="372">
        <f t="shared" ref="C229:V229" si="197">(C227-C228)/11</f>
        <v>90</v>
      </c>
      <c r="D229" s="372">
        <f t="shared" si="197"/>
        <v>0</v>
      </c>
      <c r="E229" s="373">
        <f t="shared" si="197"/>
        <v>0</v>
      </c>
      <c r="F229" s="373">
        <f t="shared" si="197"/>
        <v>0</v>
      </c>
      <c r="G229" s="216">
        <f t="shared" si="197"/>
        <v>6.1818181818181817</v>
      </c>
      <c r="H229" s="216">
        <f t="shared" si="197"/>
        <v>1.1818181818181809E-2</v>
      </c>
      <c r="I229" s="216">
        <f t="shared" si="197"/>
        <v>0</v>
      </c>
      <c r="J229" s="216">
        <f t="shared" si="197"/>
        <v>0</v>
      </c>
      <c r="K229" s="216">
        <f t="shared" si="197"/>
        <v>0</v>
      </c>
      <c r="L229" s="216">
        <f t="shared" si="197"/>
        <v>0</v>
      </c>
      <c r="M229" s="216">
        <f t="shared" si="197"/>
        <v>0</v>
      </c>
      <c r="N229" s="221">
        <f t="shared" si="197"/>
        <v>0</v>
      </c>
      <c r="O229" s="221">
        <f t="shared" si="197"/>
        <v>0</v>
      </c>
      <c r="P229" s="221">
        <f t="shared" si="197"/>
        <v>0</v>
      </c>
      <c r="Q229" s="374">
        <f t="shared" si="197"/>
        <v>6</v>
      </c>
      <c r="R229" s="374">
        <f t="shared" si="197"/>
        <v>6</v>
      </c>
      <c r="S229" s="374">
        <f t="shared" si="197"/>
        <v>0</v>
      </c>
      <c r="T229" s="374">
        <f t="shared" si="197"/>
        <v>0</v>
      </c>
      <c r="U229" s="375">
        <f t="shared" si="197"/>
        <v>0</v>
      </c>
      <c r="V229" s="399">
        <f t="shared" si="197"/>
        <v>0</v>
      </c>
    </row>
    <row r="230" spans="1:22" ht="15" customHeight="1" x14ac:dyDescent="0.15">
      <c r="A230" s="473"/>
      <c r="B230" s="215">
        <v>1</v>
      </c>
      <c r="C230" s="372">
        <f>C228</f>
        <v>799</v>
      </c>
      <c r="D230" s="372">
        <f t="shared" ref="D230:V230" si="198">D228</f>
        <v>0</v>
      </c>
      <c r="E230" s="373">
        <f t="shared" si="198"/>
        <v>0</v>
      </c>
      <c r="F230" s="373">
        <f t="shared" si="198"/>
        <v>0</v>
      </c>
      <c r="G230" s="216">
        <f t="shared" si="198"/>
        <v>88</v>
      </c>
      <c r="H230" s="216">
        <f t="shared" si="198"/>
        <v>1</v>
      </c>
      <c r="I230" s="216">
        <f t="shared" si="198"/>
        <v>0</v>
      </c>
      <c r="J230" s="216">
        <f t="shared" si="198"/>
        <v>0</v>
      </c>
      <c r="K230" s="216">
        <f t="shared" si="198"/>
        <v>0</v>
      </c>
      <c r="L230" s="216">
        <f t="shared" si="198"/>
        <v>0</v>
      </c>
      <c r="M230" s="216">
        <f t="shared" si="198"/>
        <v>0.5</v>
      </c>
      <c r="N230" s="221">
        <f t="shared" si="198"/>
        <v>0</v>
      </c>
      <c r="O230" s="221">
        <f t="shared" si="198"/>
        <v>0</v>
      </c>
      <c r="P230" s="221">
        <f t="shared" si="198"/>
        <v>0</v>
      </c>
      <c r="Q230" s="374">
        <f t="shared" si="198"/>
        <v>20</v>
      </c>
      <c r="R230" s="374">
        <f t="shared" si="198"/>
        <v>20</v>
      </c>
      <c r="S230" s="374">
        <f t="shared" si="198"/>
        <v>0</v>
      </c>
      <c r="T230" s="374">
        <f t="shared" si="198"/>
        <v>0</v>
      </c>
      <c r="U230" s="375">
        <f t="shared" si="198"/>
        <v>1.8</v>
      </c>
      <c r="V230" s="399">
        <f t="shared" si="198"/>
        <v>3.3</v>
      </c>
    </row>
    <row r="231" spans="1:22" ht="15" customHeight="1" x14ac:dyDescent="0.15">
      <c r="A231" s="473"/>
      <c r="B231" s="215">
        <v>2</v>
      </c>
      <c r="C231" s="372">
        <f t="shared" ref="C231:V231" si="199">C230+(C227-C228)/11</f>
        <v>889</v>
      </c>
      <c r="D231" s="372">
        <f t="shared" si="199"/>
        <v>0</v>
      </c>
      <c r="E231" s="373">
        <f t="shared" si="199"/>
        <v>0</v>
      </c>
      <c r="F231" s="373">
        <f t="shared" si="199"/>
        <v>0</v>
      </c>
      <c r="G231" s="216">
        <f t="shared" si="199"/>
        <v>94.181818181818187</v>
      </c>
      <c r="H231" s="216">
        <f t="shared" si="199"/>
        <v>1.0118181818181817</v>
      </c>
      <c r="I231" s="216">
        <f t="shared" si="199"/>
        <v>0</v>
      </c>
      <c r="J231" s="216">
        <f t="shared" si="199"/>
        <v>0</v>
      </c>
      <c r="K231" s="216">
        <f t="shared" si="199"/>
        <v>0</v>
      </c>
      <c r="L231" s="216">
        <f t="shared" si="199"/>
        <v>0</v>
      </c>
      <c r="M231" s="216">
        <f t="shared" si="199"/>
        <v>0.5</v>
      </c>
      <c r="N231" s="221">
        <f t="shared" si="199"/>
        <v>0</v>
      </c>
      <c r="O231" s="221">
        <f t="shared" si="199"/>
        <v>0</v>
      </c>
      <c r="P231" s="221">
        <f t="shared" si="199"/>
        <v>0</v>
      </c>
      <c r="Q231" s="374">
        <f t="shared" si="199"/>
        <v>26</v>
      </c>
      <c r="R231" s="374">
        <f t="shared" si="199"/>
        <v>26</v>
      </c>
      <c r="S231" s="374">
        <f t="shared" si="199"/>
        <v>0</v>
      </c>
      <c r="T231" s="374">
        <f t="shared" si="199"/>
        <v>0</v>
      </c>
      <c r="U231" s="375">
        <f t="shared" si="199"/>
        <v>1.8</v>
      </c>
      <c r="V231" s="399">
        <f t="shared" si="199"/>
        <v>3.3</v>
      </c>
    </row>
    <row r="232" spans="1:22" ht="15" customHeight="1" x14ac:dyDescent="0.15">
      <c r="A232" s="473"/>
      <c r="B232" s="215">
        <v>3</v>
      </c>
      <c r="C232" s="372">
        <f t="shared" ref="C232:V232" si="200">C231+(C227-C228)/11</f>
        <v>979</v>
      </c>
      <c r="D232" s="372">
        <f t="shared" si="200"/>
        <v>0</v>
      </c>
      <c r="E232" s="373">
        <f t="shared" si="200"/>
        <v>0</v>
      </c>
      <c r="F232" s="373">
        <f t="shared" si="200"/>
        <v>0</v>
      </c>
      <c r="G232" s="216">
        <f t="shared" si="200"/>
        <v>100.36363636363637</v>
      </c>
      <c r="H232" s="216">
        <f t="shared" si="200"/>
        <v>1.0236363636363635</v>
      </c>
      <c r="I232" s="216">
        <f t="shared" si="200"/>
        <v>0</v>
      </c>
      <c r="J232" s="216">
        <f t="shared" si="200"/>
        <v>0</v>
      </c>
      <c r="K232" s="216">
        <f t="shared" si="200"/>
        <v>0</v>
      </c>
      <c r="L232" s="216">
        <f t="shared" si="200"/>
        <v>0</v>
      </c>
      <c r="M232" s="216">
        <f t="shared" si="200"/>
        <v>0.5</v>
      </c>
      <c r="N232" s="221">
        <f t="shared" si="200"/>
        <v>0</v>
      </c>
      <c r="O232" s="221">
        <f t="shared" si="200"/>
        <v>0</v>
      </c>
      <c r="P232" s="221">
        <f t="shared" si="200"/>
        <v>0</v>
      </c>
      <c r="Q232" s="374">
        <f t="shared" si="200"/>
        <v>32</v>
      </c>
      <c r="R232" s="374">
        <f t="shared" si="200"/>
        <v>32</v>
      </c>
      <c r="S232" s="374">
        <f t="shared" si="200"/>
        <v>0</v>
      </c>
      <c r="T232" s="374">
        <f t="shared" si="200"/>
        <v>0</v>
      </c>
      <c r="U232" s="375">
        <f t="shared" si="200"/>
        <v>1.8</v>
      </c>
      <c r="V232" s="399">
        <f t="shared" si="200"/>
        <v>3.3</v>
      </c>
    </row>
    <row r="233" spans="1:22" ht="15" customHeight="1" x14ac:dyDescent="0.15">
      <c r="A233" s="473"/>
      <c r="B233" s="215">
        <v>4</v>
      </c>
      <c r="C233" s="372">
        <f t="shared" ref="C233:V233" si="201">C232+(C227-C228)/11</f>
        <v>1069</v>
      </c>
      <c r="D233" s="372">
        <f t="shared" si="201"/>
        <v>0</v>
      </c>
      <c r="E233" s="373">
        <f t="shared" si="201"/>
        <v>0</v>
      </c>
      <c r="F233" s="373">
        <f t="shared" si="201"/>
        <v>0</v>
      </c>
      <c r="G233" s="216">
        <f t="shared" si="201"/>
        <v>106.54545454545456</v>
      </c>
      <c r="H233" s="216">
        <f t="shared" si="201"/>
        <v>1.0354545454545452</v>
      </c>
      <c r="I233" s="216">
        <f t="shared" si="201"/>
        <v>0</v>
      </c>
      <c r="J233" s="216">
        <f t="shared" si="201"/>
        <v>0</v>
      </c>
      <c r="K233" s="216">
        <f t="shared" si="201"/>
        <v>0</v>
      </c>
      <c r="L233" s="216">
        <f t="shared" si="201"/>
        <v>0</v>
      </c>
      <c r="M233" s="216">
        <f t="shared" si="201"/>
        <v>0.5</v>
      </c>
      <c r="N233" s="221">
        <f t="shared" si="201"/>
        <v>0</v>
      </c>
      <c r="O233" s="221">
        <f t="shared" si="201"/>
        <v>0</v>
      </c>
      <c r="P233" s="221">
        <f t="shared" si="201"/>
        <v>0</v>
      </c>
      <c r="Q233" s="374">
        <f t="shared" si="201"/>
        <v>38</v>
      </c>
      <c r="R233" s="374">
        <f t="shared" si="201"/>
        <v>38</v>
      </c>
      <c r="S233" s="374">
        <f t="shared" si="201"/>
        <v>0</v>
      </c>
      <c r="T233" s="374">
        <f t="shared" si="201"/>
        <v>0</v>
      </c>
      <c r="U233" s="375">
        <f t="shared" si="201"/>
        <v>1.8</v>
      </c>
      <c r="V233" s="399">
        <f t="shared" si="201"/>
        <v>3.3</v>
      </c>
    </row>
    <row r="234" spans="1:22" ht="15" customHeight="1" x14ac:dyDescent="0.15">
      <c r="A234" s="473"/>
      <c r="B234" s="215">
        <v>5</v>
      </c>
      <c r="C234" s="372">
        <f t="shared" ref="C234:V234" si="202">C233+(C227-C228)/11</f>
        <v>1159</v>
      </c>
      <c r="D234" s="372">
        <f t="shared" si="202"/>
        <v>0</v>
      </c>
      <c r="E234" s="373">
        <f t="shared" si="202"/>
        <v>0</v>
      </c>
      <c r="F234" s="373">
        <f t="shared" si="202"/>
        <v>0</v>
      </c>
      <c r="G234" s="216">
        <f t="shared" si="202"/>
        <v>112.72727272727275</v>
      </c>
      <c r="H234" s="216">
        <f t="shared" si="202"/>
        <v>1.0472727272727269</v>
      </c>
      <c r="I234" s="216">
        <f t="shared" si="202"/>
        <v>0</v>
      </c>
      <c r="J234" s="216">
        <f t="shared" si="202"/>
        <v>0</v>
      </c>
      <c r="K234" s="216">
        <f t="shared" si="202"/>
        <v>0</v>
      </c>
      <c r="L234" s="216">
        <f t="shared" si="202"/>
        <v>0</v>
      </c>
      <c r="M234" s="216">
        <f t="shared" si="202"/>
        <v>0.5</v>
      </c>
      <c r="N234" s="221">
        <f t="shared" si="202"/>
        <v>0</v>
      </c>
      <c r="O234" s="221">
        <f t="shared" si="202"/>
        <v>0</v>
      </c>
      <c r="P234" s="221">
        <f t="shared" si="202"/>
        <v>0</v>
      </c>
      <c r="Q234" s="374">
        <f t="shared" si="202"/>
        <v>44</v>
      </c>
      <c r="R234" s="374">
        <f t="shared" si="202"/>
        <v>44</v>
      </c>
      <c r="S234" s="374">
        <f t="shared" si="202"/>
        <v>0</v>
      </c>
      <c r="T234" s="374">
        <f t="shared" si="202"/>
        <v>0</v>
      </c>
      <c r="U234" s="375">
        <f t="shared" si="202"/>
        <v>1.8</v>
      </c>
      <c r="V234" s="399">
        <f t="shared" si="202"/>
        <v>3.3</v>
      </c>
    </row>
    <row r="235" spans="1:22" ht="15" customHeight="1" x14ac:dyDescent="0.15">
      <c r="A235" s="473"/>
      <c r="B235" s="215">
        <v>6</v>
      </c>
      <c r="C235" s="372">
        <f t="shared" ref="C235:V235" si="203">C234+(C227-C228)/11</f>
        <v>1249</v>
      </c>
      <c r="D235" s="372">
        <f t="shared" si="203"/>
        <v>0</v>
      </c>
      <c r="E235" s="373">
        <f t="shared" si="203"/>
        <v>0</v>
      </c>
      <c r="F235" s="373">
        <f t="shared" si="203"/>
        <v>0</v>
      </c>
      <c r="G235" s="216">
        <f t="shared" si="203"/>
        <v>118.90909090909093</v>
      </c>
      <c r="H235" s="216">
        <f t="shared" si="203"/>
        <v>1.0590909090909086</v>
      </c>
      <c r="I235" s="216">
        <f t="shared" si="203"/>
        <v>0</v>
      </c>
      <c r="J235" s="216">
        <f t="shared" si="203"/>
        <v>0</v>
      </c>
      <c r="K235" s="216">
        <f t="shared" si="203"/>
        <v>0</v>
      </c>
      <c r="L235" s="216">
        <f t="shared" si="203"/>
        <v>0</v>
      </c>
      <c r="M235" s="216">
        <f t="shared" si="203"/>
        <v>0.5</v>
      </c>
      <c r="N235" s="221">
        <f t="shared" si="203"/>
        <v>0</v>
      </c>
      <c r="O235" s="221">
        <f t="shared" si="203"/>
        <v>0</v>
      </c>
      <c r="P235" s="221">
        <f t="shared" si="203"/>
        <v>0</v>
      </c>
      <c r="Q235" s="374">
        <f t="shared" si="203"/>
        <v>50</v>
      </c>
      <c r="R235" s="374">
        <f t="shared" si="203"/>
        <v>50</v>
      </c>
      <c r="S235" s="374">
        <f t="shared" si="203"/>
        <v>0</v>
      </c>
      <c r="T235" s="374">
        <f t="shared" si="203"/>
        <v>0</v>
      </c>
      <c r="U235" s="375">
        <f t="shared" si="203"/>
        <v>1.8</v>
      </c>
      <c r="V235" s="399">
        <f t="shared" si="203"/>
        <v>3.3</v>
      </c>
    </row>
    <row r="236" spans="1:22" ht="15" customHeight="1" x14ac:dyDescent="0.15">
      <c r="A236" s="473"/>
      <c r="B236" s="215">
        <v>7</v>
      </c>
      <c r="C236" s="372">
        <f t="shared" ref="C236:V236" si="204">C235+(C227-C228)/11</f>
        <v>1339</v>
      </c>
      <c r="D236" s="372">
        <f t="shared" si="204"/>
        <v>0</v>
      </c>
      <c r="E236" s="373">
        <f t="shared" si="204"/>
        <v>0</v>
      </c>
      <c r="F236" s="373">
        <f t="shared" si="204"/>
        <v>0</v>
      </c>
      <c r="G236" s="216">
        <f t="shared" si="204"/>
        <v>125.09090909090912</v>
      </c>
      <c r="H236" s="216">
        <f t="shared" si="204"/>
        <v>1.0709090909090904</v>
      </c>
      <c r="I236" s="216">
        <f t="shared" si="204"/>
        <v>0</v>
      </c>
      <c r="J236" s="216">
        <f t="shared" si="204"/>
        <v>0</v>
      </c>
      <c r="K236" s="216">
        <f t="shared" si="204"/>
        <v>0</v>
      </c>
      <c r="L236" s="216">
        <f t="shared" si="204"/>
        <v>0</v>
      </c>
      <c r="M236" s="216">
        <f t="shared" si="204"/>
        <v>0.5</v>
      </c>
      <c r="N236" s="221">
        <f t="shared" si="204"/>
        <v>0</v>
      </c>
      <c r="O236" s="221">
        <f t="shared" si="204"/>
        <v>0</v>
      </c>
      <c r="P236" s="221">
        <f t="shared" si="204"/>
        <v>0</v>
      </c>
      <c r="Q236" s="374">
        <f t="shared" si="204"/>
        <v>56</v>
      </c>
      <c r="R236" s="374">
        <f t="shared" si="204"/>
        <v>56</v>
      </c>
      <c r="S236" s="374">
        <f t="shared" si="204"/>
        <v>0</v>
      </c>
      <c r="T236" s="374">
        <f t="shared" si="204"/>
        <v>0</v>
      </c>
      <c r="U236" s="375">
        <f t="shared" si="204"/>
        <v>1.8</v>
      </c>
      <c r="V236" s="399">
        <f t="shared" si="204"/>
        <v>3.3</v>
      </c>
    </row>
    <row r="237" spans="1:22" ht="15" customHeight="1" x14ac:dyDescent="0.15">
      <c r="A237" s="473"/>
      <c r="B237" s="215">
        <v>8</v>
      </c>
      <c r="C237" s="372">
        <f t="shared" ref="C237:V237" si="205">C236+(C227-C228)/11</f>
        <v>1429</v>
      </c>
      <c r="D237" s="372">
        <f t="shared" si="205"/>
        <v>0</v>
      </c>
      <c r="E237" s="373">
        <f t="shared" si="205"/>
        <v>0</v>
      </c>
      <c r="F237" s="373">
        <f t="shared" si="205"/>
        <v>0</v>
      </c>
      <c r="G237" s="216">
        <f t="shared" si="205"/>
        <v>131.27272727272731</v>
      </c>
      <c r="H237" s="216">
        <f t="shared" si="205"/>
        <v>1.0827272727272721</v>
      </c>
      <c r="I237" s="216">
        <f t="shared" si="205"/>
        <v>0</v>
      </c>
      <c r="J237" s="216">
        <f t="shared" si="205"/>
        <v>0</v>
      </c>
      <c r="K237" s="216">
        <f t="shared" si="205"/>
        <v>0</v>
      </c>
      <c r="L237" s="216">
        <f t="shared" si="205"/>
        <v>0</v>
      </c>
      <c r="M237" s="216">
        <f t="shared" si="205"/>
        <v>0.5</v>
      </c>
      <c r="N237" s="221">
        <f t="shared" si="205"/>
        <v>0</v>
      </c>
      <c r="O237" s="221">
        <f t="shared" si="205"/>
        <v>0</v>
      </c>
      <c r="P237" s="221">
        <f t="shared" si="205"/>
        <v>0</v>
      </c>
      <c r="Q237" s="374">
        <f t="shared" si="205"/>
        <v>62</v>
      </c>
      <c r="R237" s="374">
        <f t="shared" si="205"/>
        <v>62</v>
      </c>
      <c r="S237" s="374">
        <f t="shared" si="205"/>
        <v>0</v>
      </c>
      <c r="T237" s="374">
        <f t="shared" si="205"/>
        <v>0</v>
      </c>
      <c r="U237" s="375">
        <f t="shared" si="205"/>
        <v>1.8</v>
      </c>
      <c r="V237" s="399">
        <f t="shared" si="205"/>
        <v>3.3</v>
      </c>
    </row>
    <row r="238" spans="1:22" ht="15" customHeight="1" x14ac:dyDescent="0.15">
      <c r="A238" s="473"/>
      <c r="B238" s="215">
        <v>9</v>
      </c>
      <c r="C238" s="372">
        <f t="shared" ref="C238:V238" si="206">C237+(C227-C228)/11</f>
        <v>1519</v>
      </c>
      <c r="D238" s="372">
        <f t="shared" si="206"/>
        <v>0</v>
      </c>
      <c r="E238" s="373">
        <f t="shared" si="206"/>
        <v>0</v>
      </c>
      <c r="F238" s="373">
        <f t="shared" si="206"/>
        <v>0</v>
      </c>
      <c r="G238" s="216">
        <f t="shared" si="206"/>
        <v>137.4545454545455</v>
      </c>
      <c r="H238" s="216">
        <f t="shared" si="206"/>
        <v>1.0945454545454538</v>
      </c>
      <c r="I238" s="216">
        <f t="shared" si="206"/>
        <v>0</v>
      </c>
      <c r="J238" s="216">
        <f t="shared" si="206"/>
        <v>0</v>
      </c>
      <c r="K238" s="216">
        <f t="shared" si="206"/>
        <v>0</v>
      </c>
      <c r="L238" s="216">
        <f t="shared" si="206"/>
        <v>0</v>
      </c>
      <c r="M238" s="216">
        <f t="shared" si="206"/>
        <v>0.5</v>
      </c>
      <c r="N238" s="221">
        <f t="shared" si="206"/>
        <v>0</v>
      </c>
      <c r="O238" s="221">
        <f t="shared" si="206"/>
        <v>0</v>
      </c>
      <c r="P238" s="221">
        <f t="shared" si="206"/>
        <v>0</v>
      </c>
      <c r="Q238" s="374">
        <f t="shared" si="206"/>
        <v>68</v>
      </c>
      <c r="R238" s="374">
        <f t="shared" si="206"/>
        <v>68</v>
      </c>
      <c r="S238" s="374">
        <f t="shared" si="206"/>
        <v>0</v>
      </c>
      <c r="T238" s="374">
        <f t="shared" si="206"/>
        <v>0</v>
      </c>
      <c r="U238" s="375">
        <f t="shared" si="206"/>
        <v>1.8</v>
      </c>
      <c r="V238" s="399">
        <f t="shared" si="206"/>
        <v>3.3</v>
      </c>
    </row>
    <row r="239" spans="1:22" ht="15" customHeight="1" x14ac:dyDescent="0.15">
      <c r="A239" s="473"/>
      <c r="B239" s="215">
        <v>10</v>
      </c>
      <c r="C239" s="372">
        <f t="shared" ref="C239:V239" si="207">C238+(C227-C228)/11</f>
        <v>1609</v>
      </c>
      <c r="D239" s="372">
        <f t="shared" si="207"/>
        <v>0</v>
      </c>
      <c r="E239" s="373">
        <f t="shared" si="207"/>
        <v>0</v>
      </c>
      <c r="F239" s="373">
        <f t="shared" si="207"/>
        <v>0</v>
      </c>
      <c r="G239" s="216">
        <f t="shared" si="207"/>
        <v>143.63636363636368</v>
      </c>
      <c r="H239" s="216">
        <f t="shared" si="207"/>
        <v>1.1063636363636355</v>
      </c>
      <c r="I239" s="216">
        <f t="shared" si="207"/>
        <v>0</v>
      </c>
      <c r="J239" s="216">
        <f t="shared" si="207"/>
        <v>0</v>
      </c>
      <c r="K239" s="216">
        <f t="shared" si="207"/>
        <v>0</v>
      </c>
      <c r="L239" s="216">
        <f t="shared" si="207"/>
        <v>0</v>
      </c>
      <c r="M239" s="216">
        <f t="shared" si="207"/>
        <v>0.5</v>
      </c>
      <c r="N239" s="221">
        <f t="shared" si="207"/>
        <v>0</v>
      </c>
      <c r="O239" s="221">
        <f t="shared" si="207"/>
        <v>0</v>
      </c>
      <c r="P239" s="221">
        <f t="shared" si="207"/>
        <v>0</v>
      </c>
      <c r="Q239" s="374">
        <f t="shared" si="207"/>
        <v>74</v>
      </c>
      <c r="R239" s="374">
        <f t="shared" si="207"/>
        <v>74</v>
      </c>
      <c r="S239" s="374">
        <f t="shared" si="207"/>
        <v>0</v>
      </c>
      <c r="T239" s="374">
        <f t="shared" si="207"/>
        <v>0</v>
      </c>
      <c r="U239" s="375">
        <f t="shared" si="207"/>
        <v>1.8</v>
      </c>
      <c r="V239" s="399">
        <f t="shared" si="207"/>
        <v>3.3</v>
      </c>
    </row>
    <row r="240" spans="1:22" ht="15" customHeight="1" x14ac:dyDescent="0.15">
      <c r="A240" s="473"/>
      <c r="B240" s="215">
        <v>11</v>
      </c>
      <c r="C240" s="372">
        <f t="shared" ref="C240:V240" si="208">C239+(C227-C228)/11</f>
        <v>1699</v>
      </c>
      <c r="D240" s="372">
        <f t="shared" si="208"/>
        <v>0</v>
      </c>
      <c r="E240" s="373">
        <f t="shared" si="208"/>
        <v>0</v>
      </c>
      <c r="F240" s="373">
        <f t="shared" si="208"/>
        <v>0</v>
      </c>
      <c r="G240" s="216">
        <f t="shared" si="208"/>
        <v>149.81818181818187</v>
      </c>
      <c r="H240" s="216">
        <f t="shared" si="208"/>
        <v>1.1181818181818173</v>
      </c>
      <c r="I240" s="216">
        <f t="shared" si="208"/>
        <v>0</v>
      </c>
      <c r="J240" s="216">
        <f t="shared" si="208"/>
        <v>0</v>
      </c>
      <c r="K240" s="216">
        <f t="shared" si="208"/>
        <v>0</v>
      </c>
      <c r="L240" s="216">
        <f t="shared" si="208"/>
        <v>0</v>
      </c>
      <c r="M240" s="216">
        <f t="shared" si="208"/>
        <v>0.5</v>
      </c>
      <c r="N240" s="221">
        <f t="shared" si="208"/>
        <v>0</v>
      </c>
      <c r="O240" s="221">
        <f t="shared" si="208"/>
        <v>0</v>
      </c>
      <c r="P240" s="221">
        <f t="shared" si="208"/>
        <v>0</v>
      </c>
      <c r="Q240" s="374">
        <f t="shared" si="208"/>
        <v>80</v>
      </c>
      <c r="R240" s="374">
        <f t="shared" si="208"/>
        <v>80</v>
      </c>
      <c r="S240" s="374">
        <f t="shared" si="208"/>
        <v>0</v>
      </c>
      <c r="T240" s="374">
        <f t="shared" si="208"/>
        <v>0</v>
      </c>
      <c r="U240" s="375">
        <f t="shared" si="208"/>
        <v>1.8</v>
      </c>
      <c r="V240" s="399">
        <f t="shared" si="208"/>
        <v>3.3</v>
      </c>
    </row>
    <row r="241" spans="1:22" ht="15" customHeight="1" thickBot="1" x14ac:dyDescent="0.2">
      <c r="A241" s="474"/>
      <c r="B241" s="220">
        <v>12</v>
      </c>
      <c r="C241" s="407">
        <f t="shared" ref="C241:V241" si="209">C240+(C227-C228)/11</f>
        <v>1789</v>
      </c>
      <c r="D241" s="407">
        <f t="shared" si="209"/>
        <v>0</v>
      </c>
      <c r="E241" s="408">
        <f t="shared" si="209"/>
        <v>0</v>
      </c>
      <c r="F241" s="408">
        <f t="shared" si="209"/>
        <v>0</v>
      </c>
      <c r="G241" s="364">
        <f t="shared" si="209"/>
        <v>156.00000000000006</v>
      </c>
      <c r="H241" s="364">
        <f t="shared" si="209"/>
        <v>1.129999999999999</v>
      </c>
      <c r="I241" s="364">
        <f t="shared" si="209"/>
        <v>0</v>
      </c>
      <c r="J241" s="364">
        <f t="shared" si="209"/>
        <v>0</v>
      </c>
      <c r="K241" s="364">
        <f t="shared" si="209"/>
        <v>0</v>
      </c>
      <c r="L241" s="364">
        <f t="shared" si="209"/>
        <v>0</v>
      </c>
      <c r="M241" s="364">
        <f t="shared" si="209"/>
        <v>0.5</v>
      </c>
      <c r="N241" s="409">
        <f t="shared" si="209"/>
        <v>0</v>
      </c>
      <c r="O241" s="409">
        <f t="shared" si="209"/>
        <v>0</v>
      </c>
      <c r="P241" s="409">
        <f t="shared" si="209"/>
        <v>0</v>
      </c>
      <c r="Q241" s="410">
        <f t="shared" si="209"/>
        <v>86</v>
      </c>
      <c r="R241" s="411">
        <f t="shared" si="209"/>
        <v>86</v>
      </c>
      <c r="S241" s="410">
        <f t="shared" si="209"/>
        <v>0</v>
      </c>
      <c r="T241" s="410">
        <f t="shared" si="209"/>
        <v>0</v>
      </c>
      <c r="U241" s="412">
        <f t="shared" si="209"/>
        <v>1.8</v>
      </c>
      <c r="V241" s="413">
        <f t="shared" si="209"/>
        <v>3.3</v>
      </c>
    </row>
    <row r="242" spans="1:22" ht="15" customHeight="1" x14ac:dyDescent="0.15">
      <c r="A242" s="471" t="s">
        <v>795</v>
      </c>
      <c r="B242" s="219" t="s">
        <v>767</v>
      </c>
      <c r="C242" s="392">
        <v>1563</v>
      </c>
      <c r="D242" s="392"/>
      <c r="E242" s="393">
        <v>732</v>
      </c>
      <c r="F242" s="393"/>
      <c r="G242" s="362">
        <v>128</v>
      </c>
      <c r="H242" s="362">
        <v>1.36</v>
      </c>
      <c r="I242" s="362">
        <v>0</v>
      </c>
      <c r="J242" s="362">
        <v>0</v>
      </c>
      <c r="K242" s="362">
        <v>0</v>
      </c>
      <c r="L242" s="362">
        <v>0</v>
      </c>
      <c r="M242" s="362">
        <v>0.5</v>
      </c>
      <c r="N242" s="394">
        <v>0</v>
      </c>
      <c r="O242" s="394">
        <v>0</v>
      </c>
      <c r="P242" s="394">
        <v>0</v>
      </c>
      <c r="Q242" s="395">
        <v>86</v>
      </c>
      <c r="R242" s="395">
        <v>86</v>
      </c>
      <c r="S242" s="396">
        <v>0</v>
      </c>
      <c r="T242" s="396">
        <v>0</v>
      </c>
      <c r="U242" s="397">
        <v>5.5</v>
      </c>
      <c r="V242" s="398">
        <v>3.1</v>
      </c>
    </row>
    <row r="243" spans="1:22" ht="15" customHeight="1" x14ac:dyDescent="0.15">
      <c r="A243" s="472"/>
      <c r="B243" s="214" t="s">
        <v>768</v>
      </c>
      <c r="C243" s="372">
        <v>650</v>
      </c>
      <c r="D243" s="373"/>
      <c r="E243" s="373">
        <v>380</v>
      </c>
      <c r="F243" s="373"/>
      <c r="G243" s="216">
        <v>63</v>
      </c>
      <c r="H243" s="216">
        <v>1</v>
      </c>
      <c r="I243" s="216">
        <v>0</v>
      </c>
      <c r="J243" s="216">
        <v>0</v>
      </c>
      <c r="K243" s="216">
        <v>0</v>
      </c>
      <c r="L243" s="216">
        <v>0</v>
      </c>
      <c r="M243" s="216">
        <v>0.5</v>
      </c>
      <c r="N243" s="221">
        <v>0</v>
      </c>
      <c r="O243" s="221">
        <v>0</v>
      </c>
      <c r="P243" s="221">
        <v>0</v>
      </c>
      <c r="Q243" s="374">
        <v>20</v>
      </c>
      <c r="R243" s="374">
        <v>20</v>
      </c>
      <c r="S243" s="374">
        <v>0</v>
      </c>
      <c r="T243" s="374">
        <v>0</v>
      </c>
      <c r="U243" s="375">
        <v>5.5</v>
      </c>
      <c r="V243" s="399">
        <v>3.1</v>
      </c>
    </row>
    <row r="244" spans="1:22" ht="15" customHeight="1" x14ac:dyDescent="0.15">
      <c r="A244" s="473"/>
      <c r="B244" s="215" t="s">
        <v>24</v>
      </c>
      <c r="C244" s="372">
        <f t="shared" ref="C244:V244" si="210">(C242-C243)/11</f>
        <v>83</v>
      </c>
      <c r="D244" s="372">
        <f t="shared" si="210"/>
        <v>0</v>
      </c>
      <c r="E244" s="373">
        <f t="shared" si="210"/>
        <v>32</v>
      </c>
      <c r="F244" s="373">
        <f t="shared" si="210"/>
        <v>0</v>
      </c>
      <c r="G244" s="216">
        <f t="shared" si="210"/>
        <v>5.9090909090909092</v>
      </c>
      <c r="H244" s="216">
        <f t="shared" si="210"/>
        <v>3.2727272727272737E-2</v>
      </c>
      <c r="I244" s="216">
        <f t="shared" si="210"/>
        <v>0</v>
      </c>
      <c r="J244" s="216">
        <f t="shared" si="210"/>
        <v>0</v>
      </c>
      <c r="K244" s="216">
        <f t="shared" si="210"/>
        <v>0</v>
      </c>
      <c r="L244" s="216">
        <f t="shared" si="210"/>
        <v>0</v>
      </c>
      <c r="M244" s="216">
        <f t="shared" si="210"/>
        <v>0</v>
      </c>
      <c r="N244" s="221">
        <f t="shared" si="210"/>
        <v>0</v>
      </c>
      <c r="O244" s="221">
        <f t="shared" si="210"/>
        <v>0</v>
      </c>
      <c r="P244" s="221">
        <f t="shared" si="210"/>
        <v>0</v>
      </c>
      <c r="Q244" s="374">
        <f t="shared" si="210"/>
        <v>6</v>
      </c>
      <c r="R244" s="374">
        <f t="shared" si="210"/>
        <v>6</v>
      </c>
      <c r="S244" s="374">
        <f t="shared" si="210"/>
        <v>0</v>
      </c>
      <c r="T244" s="374">
        <f t="shared" si="210"/>
        <v>0</v>
      </c>
      <c r="U244" s="375">
        <f t="shared" si="210"/>
        <v>0</v>
      </c>
      <c r="V244" s="399">
        <f t="shared" si="210"/>
        <v>0</v>
      </c>
    </row>
    <row r="245" spans="1:22" ht="15" customHeight="1" x14ac:dyDescent="0.15">
      <c r="A245" s="473"/>
      <c r="B245" s="215">
        <v>1</v>
      </c>
      <c r="C245" s="372">
        <f>C243</f>
        <v>650</v>
      </c>
      <c r="D245" s="372">
        <f t="shared" ref="D245:V245" si="211">D243</f>
        <v>0</v>
      </c>
      <c r="E245" s="373">
        <f t="shared" si="211"/>
        <v>380</v>
      </c>
      <c r="F245" s="373">
        <f t="shared" si="211"/>
        <v>0</v>
      </c>
      <c r="G245" s="216">
        <f t="shared" si="211"/>
        <v>63</v>
      </c>
      <c r="H245" s="216">
        <f t="shared" si="211"/>
        <v>1</v>
      </c>
      <c r="I245" s="216">
        <f t="shared" si="211"/>
        <v>0</v>
      </c>
      <c r="J245" s="216">
        <f t="shared" si="211"/>
        <v>0</v>
      </c>
      <c r="K245" s="216">
        <f t="shared" si="211"/>
        <v>0</v>
      </c>
      <c r="L245" s="216">
        <f t="shared" si="211"/>
        <v>0</v>
      </c>
      <c r="M245" s="216">
        <f t="shared" si="211"/>
        <v>0.5</v>
      </c>
      <c r="N245" s="221">
        <f t="shared" si="211"/>
        <v>0</v>
      </c>
      <c r="O245" s="221">
        <f t="shared" si="211"/>
        <v>0</v>
      </c>
      <c r="P245" s="221">
        <f t="shared" si="211"/>
        <v>0</v>
      </c>
      <c r="Q245" s="374">
        <f t="shared" si="211"/>
        <v>20</v>
      </c>
      <c r="R245" s="374">
        <f t="shared" si="211"/>
        <v>20</v>
      </c>
      <c r="S245" s="374">
        <f t="shared" si="211"/>
        <v>0</v>
      </c>
      <c r="T245" s="374">
        <f t="shared" si="211"/>
        <v>0</v>
      </c>
      <c r="U245" s="375">
        <f t="shared" si="211"/>
        <v>5.5</v>
      </c>
      <c r="V245" s="399">
        <f t="shared" si="211"/>
        <v>3.1</v>
      </c>
    </row>
    <row r="246" spans="1:22" ht="15" customHeight="1" x14ac:dyDescent="0.15">
      <c r="A246" s="473"/>
      <c r="B246" s="215">
        <v>2</v>
      </c>
      <c r="C246" s="372">
        <f t="shared" ref="C246:V246" si="212">C245+(C242-C243)/11</f>
        <v>733</v>
      </c>
      <c r="D246" s="372">
        <f t="shared" si="212"/>
        <v>0</v>
      </c>
      <c r="E246" s="373">
        <f t="shared" si="212"/>
        <v>412</v>
      </c>
      <c r="F246" s="373">
        <f t="shared" si="212"/>
        <v>0</v>
      </c>
      <c r="G246" s="216">
        <f t="shared" si="212"/>
        <v>68.909090909090907</v>
      </c>
      <c r="H246" s="216">
        <f t="shared" si="212"/>
        <v>1.0327272727272727</v>
      </c>
      <c r="I246" s="216">
        <f t="shared" si="212"/>
        <v>0</v>
      </c>
      <c r="J246" s="216">
        <f t="shared" si="212"/>
        <v>0</v>
      </c>
      <c r="K246" s="216">
        <f t="shared" si="212"/>
        <v>0</v>
      </c>
      <c r="L246" s="216">
        <f t="shared" si="212"/>
        <v>0</v>
      </c>
      <c r="M246" s="216">
        <f t="shared" si="212"/>
        <v>0.5</v>
      </c>
      <c r="N246" s="221">
        <f t="shared" si="212"/>
        <v>0</v>
      </c>
      <c r="O246" s="221">
        <f t="shared" si="212"/>
        <v>0</v>
      </c>
      <c r="P246" s="221">
        <f t="shared" si="212"/>
        <v>0</v>
      </c>
      <c r="Q246" s="374">
        <f t="shared" si="212"/>
        <v>26</v>
      </c>
      <c r="R246" s="374">
        <f t="shared" si="212"/>
        <v>26</v>
      </c>
      <c r="S246" s="374">
        <f t="shared" si="212"/>
        <v>0</v>
      </c>
      <c r="T246" s="374">
        <f t="shared" si="212"/>
        <v>0</v>
      </c>
      <c r="U246" s="375">
        <f t="shared" si="212"/>
        <v>5.5</v>
      </c>
      <c r="V246" s="399">
        <f t="shared" si="212"/>
        <v>3.1</v>
      </c>
    </row>
    <row r="247" spans="1:22" ht="15" customHeight="1" x14ac:dyDescent="0.15">
      <c r="A247" s="473"/>
      <c r="B247" s="215">
        <v>3</v>
      </c>
      <c r="C247" s="372">
        <f t="shared" ref="C247:V247" si="213">C246+(C242-C243)/11</f>
        <v>816</v>
      </c>
      <c r="D247" s="372">
        <f t="shared" si="213"/>
        <v>0</v>
      </c>
      <c r="E247" s="373">
        <f t="shared" si="213"/>
        <v>444</v>
      </c>
      <c r="F247" s="373">
        <f t="shared" si="213"/>
        <v>0</v>
      </c>
      <c r="G247" s="216">
        <f t="shared" si="213"/>
        <v>74.818181818181813</v>
      </c>
      <c r="H247" s="216">
        <f t="shared" si="213"/>
        <v>1.0654545454545454</v>
      </c>
      <c r="I247" s="216">
        <f t="shared" si="213"/>
        <v>0</v>
      </c>
      <c r="J247" s="216">
        <f t="shared" si="213"/>
        <v>0</v>
      </c>
      <c r="K247" s="216">
        <f t="shared" si="213"/>
        <v>0</v>
      </c>
      <c r="L247" s="216">
        <f t="shared" si="213"/>
        <v>0</v>
      </c>
      <c r="M247" s="216">
        <f t="shared" si="213"/>
        <v>0.5</v>
      </c>
      <c r="N247" s="221">
        <f t="shared" si="213"/>
        <v>0</v>
      </c>
      <c r="O247" s="221">
        <f t="shared" si="213"/>
        <v>0</v>
      </c>
      <c r="P247" s="221">
        <f t="shared" si="213"/>
        <v>0</v>
      </c>
      <c r="Q247" s="374">
        <f t="shared" si="213"/>
        <v>32</v>
      </c>
      <c r="R247" s="374">
        <f t="shared" si="213"/>
        <v>32</v>
      </c>
      <c r="S247" s="374">
        <f t="shared" si="213"/>
        <v>0</v>
      </c>
      <c r="T247" s="374">
        <f t="shared" si="213"/>
        <v>0</v>
      </c>
      <c r="U247" s="375">
        <f t="shared" si="213"/>
        <v>5.5</v>
      </c>
      <c r="V247" s="399">
        <f t="shared" si="213"/>
        <v>3.1</v>
      </c>
    </row>
    <row r="248" spans="1:22" ht="15" customHeight="1" x14ac:dyDescent="0.15">
      <c r="A248" s="473"/>
      <c r="B248" s="215">
        <v>4</v>
      </c>
      <c r="C248" s="372">
        <f t="shared" ref="C248:V248" si="214">C247+(C242-C243)/11</f>
        <v>899</v>
      </c>
      <c r="D248" s="372">
        <f t="shared" si="214"/>
        <v>0</v>
      </c>
      <c r="E248" s="373">
        <f t="shared" si="214"/>
        <v>476</v>
      </c>
      <c r="F248" s="373">
        <f t="shared" si="214"/>
        <v>0</v>
      </c>
      <c r="G248" s="216">
        <f t="shared" si="214"/>
        <v>80.72727272727272</v>
      </c>
      <c r="H248" s="216">
        <f t="shared" si="214"/>
        <v>1.0981818181818181</v>
      </c>
      <c r="I248" s="216">
        <f t="shared" si="214"/>
        <v>0</v>
      </c>
      <c r="J248" s="216">
        <f t="shared" si="214"/>
        <v>0</v>
      </c>
      <c r="K248" s="216">
        <f t="shared" si="214"/>
        <v>0</v>
      </c>
      <c r="L248" s="216">
        <f t="shared" si="214"/>
        <v>0</v>
      </c>
      <c r="M248" s="216">
        <f t="shared" si="214"/>
        <v>0.5</v>
      </c>
      <c r="N248" s="221">
        <f t="shared" si="214"/>
        <v>0</v>
      </c>
      <c r="O248" s="221">
        <f t="shared" si="214"/>
        <v>0</v>
      </c>
      <c r="P248" s="221">
        <f t="shared" si="214"/>
        <v>0</v>
      </c>
      <c r="Q248" s="374">
        <f t="shared" si="214"/>
        <v>38</v>
      </c>
      <c r="R248" s="374">
        <f t="shared" si="214"/>
        <v>38</v>
      </c>
      <c r="S248" s="374">
        <f t="shared" si="214"/>
        <v>0</v>
      </c>
      <c r="T248" s="374">
        <f t="shared" si="214"/>
        <v>0</v>
      </c>
      <c r="U248" s="375">
        <f t="shared" si="214"/>
        <v>5.5</v>
      </c>
      <c r="V248" s="399">
        <f t="shared" si="214"/>
        <v>3.1</v>
      </c>
    </row>
    <row r="249" spans="1:22" ht="15" customHeight="1" x14ac:dyDescent="0.15">
      <c r="A249" s="473"/>
      <c r="B249" s="215">
        <v>5</v>
      </c>
      <c r="C249" s="372">
        <f t="shared" ref="C249:V249" si="215">C248+(C242-C243)/11</f>
        <v>982</v>
      </c>
      <c r="D249" s="372">
        <f t="shared" si="215"/>
        <v>0</v>
      </c>
      <c r="E249" s="373">
        <f t="shared" si="215"/>
        <v>508</v>
      </c>
      <c r="F249" s="373">
        <f t="shared" si="215"/>
        <v>0</v>
      </c>
      <c r="G249" s="216">
        <f t="shared" si="215"/>
        <v>86.636363636363626</v>
      </c>
      <c r="H249" s="216">
        <f t="shared" si="215"/>
        <v>1.1309090909090909</v>
      </c>
      <c r="I249" s="216">
        <f t="shared" si="215"/>
        <v>0</v>
      </c>
      <c r="J249" s="216">
        <f t="shared" si="215"/>
        <v>0</v>
      </c>
      <c r="K249" s="216">
        <f t="shared" si="215"/>
        <v>0</v>
      </c>
      <c r="L249" s="216">
        <f t="shared" si="215"/>
        <v>0</v>
      </c>
      <c r="M249" s="216">
        <f t="shared" si="215"/>
        <v>0.5</v>
      </c>
      <c r="N249" s="221">
        <f t="shared" si="215"/>
        <v>0</v>
      </c>
      <c r="O249" s="221">
        <f t="shared" si="215"/>
        <v>0</v>
      </c>
      <c r="P249" s="221">
        <f t="shared" si="215"/>
        <v>0</v>
      </c>
      <c r="Q249" s="374">
        <f t="shared" si="215"/>
        <v>44</v>
      </c>
      <c r="R249" s="374">
        <f t="shared" si="215"/>
        <v>44</v>
      </c>
      <c r="S249" s="374">
        <f t="shared" si="215"/>
        <v>0</v>
      </c>
      <c r="T249" s="374">
        <f t="shared" si="215"/>
        <v>0</v>
      </c>
      <c r="U249" s="375">
        <f t="shared" si="215"/>
        <v>5.5</v>
      </c>
      <c r="V249" s="399">
        <f t="shared" si="215"/>
        <v>3.1</v>
      </c>
    </row>
    <row r="250" spans="1:22" ht="15" customHeight="1" x14ac:dyDescent="0.15">
      <c r="A250" s="473"/>
      <c r="B250" s="215">
        <v>6</v>
      </c>
      <c r="C250" s="372">
        <f t="shared" ref="C250:V250" si="216">C249+(C242-C243)/11</f>
        <v>1065</v>
      </c>
      <c r="D250" s="372">
        <f t="shared" si="216"/>
        <v>0</v>
      </c>
      <c r="E250" s="373">
        <f t="shared" si="216"/>
        <v>540</v>
      </c>
      <c r="F250" s="373">
        <f t="shared" si="216"/>
        <v>0</v>
      </c>
      <c r="G250" s="216">
        <f t="shared" si="216"/>
        <v>92.545454545454533</v>
      </c>
      <c r="H250" s="216">
        <f t="shared" si="216"/>
        <v>1.1636363636363636</v>
      </c>
      <c r="I250" s="216">
        <f t="shared" si="216"/>
        <v>0</v>
      </c>
      <c r="J250" s="216">
        <f t="shared" si="216"/>
        <v>0</v>
      </c>
      <c r="K250" s="216">
        <f t="shared" si="216"/>
        <v>0</v>
      </c>
      <c r="L250" s="216">
        <f t="shared" si="216"/>
        <v>0</v>
      </c>
      <c r="M250" s="216">
        <f t="shared" si="216"/>
        <v>0.5</v>
      </c>
      <c r="N250" s="221">
        <f t="shared" si="216"/>
        <v>0</v>
      </c>
      <c r="O250" s="221">
        <f t="shared" si="216"/>
        <v>0</v>
      </c>
      <c r="P250" s="221">
        <f t="shared" si="216"/>
        <v>0</v>
      </c>
      <c r="Q250" s="374">
        <f t="shared" si="216"/>
        <v>50</v>
      </c>
      <c r="R250" s="374">
        <f t="shared" si="216"/>
        <v>50</v>
      </c>
      <c r="S250" s="374">
        <f t="shared" si="216"/>
        <v>0</v>
      </c>
      <c r="T250" s="374">
        <f t="shared" si="216"/>
        <v>0</v>
      </c>
      <c r="U250" s="375">
        <f t="shared" si="216"/>
        <v>5.5</v>
      </c>
      <c r="V250" s="399">
        <f t="shared" si="216"/>
        <v>3.1</v>
      </c>
    </row>
    <row r="251" spans="1:22" ht="15" customHeight="1" x14ac:dyDescent="0.15">
      <c r="A251" s="473"/>
      <c r="B251" s="215">
        <v>7</v>
      </c>
      <c r="C251" s="372">
        <f t="shared" ref="C251:V251" si="217">C250+(C242-C243)/11</f>
        <v>1148</v>
      </c>
      <c r="D251" s="372">
        <f t="shared" si="217"/>
        <v>0</v>
      </c>
      <c r="E251" s="373">
        <f t="shared" si="217"/>
        <v>572</v>
      </c>
      <c r="F251" s="373">
        <f t="shared" si="217"/>
        <v>0</v>
      </c>
      <c r="G251" s="216">
        <f t="shared" si="217"/>
        <v>98.454545454545439</v>
      </c>
      <c r="H251" s="216">
        <f t="shared" si="217"/>
        <v>1.1963636363636363</v>
      </c>
      <c r="I251" s="216">
        <f t="shared" si="217"/>
        <v>0</v>
      </c>
      <c r="J251" s="216">
        <f t="shared" si="217"/>
        <v>0</v>
      </c>
      <c r="K251" s="216">
        <f t="shared" si="217"/>
        <v>0</v>
      </c>
      <c r="L251" s="216">
        <f t="shared" si="217"/>
        <v>0</v>
      </c>
      <c r="M251" s="216">
        <f t="shared" si="217"/>
        <v>0.5</v>
      </c>
      <c r="N251" s="221">
        <f t="shared" si="217"/>
        <v>0</v>
      </c>
      <c r="O251" s="221">
        <f t="shared" si="217"/>
        <v>0</v>
      </c>
      <c r="P251" s="221">
        <f t="shared" si="217"/>
        <v>0</v>
      </c>
      <c r="Q251" s="374">
        <f t="shared" si="217"/>
        <v>56</v>
      </c>
      <c r="R251" s="374">
        <f t="shared" si="217"/>
        <v>56</v>
      </c>
      <c r="S251" s="374">
        <f t="shared" si="217"/>
        <v>0</v>
      </c>
      <c r="T251" s="374">
        <f t="shared" si="217"/>
        <v>0</v>
      </c>
      <c r="U251" s="375">
        <f t="shared" si="217"/>
        <v>5.5</v>
      </c>
      <c r="V251" s="399">
        <f t="shared" si="217"/>
        <v>3.1</v>
      </c>
    </row>
    <row r="252" spans="1:22" ht="15" customHeight="1" x14ac:dyDescent="0.15">
      <c r="A252" s="473"/>
      <c r="B252" s="215">
        <v>8</v>
      </c>
      <c r="C252" s="372">
        <f t="shared" ref="C252:V252" si="218">C251+(C242-C243)/11</f>
        <v>1231</v>
      </c>
      <c r="D252" s="372">
        <f t="shared" si="218"/>
        <v>0</v>
      </c>
      <c r="E252" s="373">
        <f t="shared" si="218"/>
        <v>604</v>
      </c>
      <c r="F252" s="373">
        <f t="shared" si="218"/>
        <v>0</v>
      </c>
      <c r="G252" s="216">
        <f t="shared" si="218"/>
        <v>104.36363636363635</v>
      </c>
      <c r="H252" s="216">
        <f t="shared" si="218"/>
        <v>1.229090909090909</v>
      </c>
      <c r="I252" s="216">
        <f t="shared" si="218"/>
        <v>0</v>
      </c>
      <c r="J252" s="216">
        <f t="shared" si="218"/>
        <v>0</v>
      </c>
      <c r="K252" s="216">
        <f t="shared" si="218"/>
        <v>0</v>
      </c>
      <c r="L252" s="216">
        <f t="shared" si="218"/>
        <v>0</v>
      </c>
      <c r="M252" s="216">
        <f t="shared" si="218"/>
        <v>0.5</v>
      </c>
      <c r="N252" s="221">
        <f t="shared" si="218"/>
        <v>0</v>
      </c>
      <c r="O252" s="221">
        <f t="shared" si="218"/>
        <v>0</v>
      </c>
      <c r="P252" s="221">
        <f t="shared" si="218"/>
        <v>0</v>
      </c>
      <c r="Q252" s="374">
        <f t="shared" si="218"/>
        <v>62</v>
      </c>
      <c r="R252" s="374">
        <f t="shared" si="218"/>
        <v>62</v>
      </c>
      <c r="S252" s="374">
        <f t="shared" si="218"/>
        <v>0</v>
      </c>
      <c r="T252" s="374">
        <f t="shared" si="218"/>
        <v>0</v>
      </c>
      <c r="U252" s="375">
        <f t="shared" si="218"/>
        <v>5.5</v>
      </c>
      <c r="V252" s="399">
        <f t="shared" si="218"/>
        <v>3.1</v>
      </c>
    </row>
    <row r="253" spans="1:22" ht="15" customHeight="1" x14ac:dyDescent="0.15">
      <c r="A253" s="473"/>
      <c r="B253" s="215">
        <v>9</v>
      </c>
      <c r="C253" s="372">
        <f t="shared" ref="C253:V253" si="219">C252+(C242-C243)/11</f>
        <v>1314</v>
      </c>
      <c r="D253" s="372">
        <f t="shared" si="219"/>
        <v>0</v>
      </c>
      <c r="E253" s="373">
        <f t="shared" si="219"/>
        <v>636</v>
      </c>
      <c r="F253" s="373">
        <f t="shared" si="219"/>
        <v>0</v>
      </c>
      <c r="G253" s="216">
        <f t="shared" si="219"/>
        <v>110.27272727272725</v>
      </c>
      <c r="H253" s="216">
        <f t="shared" si="219"/>
        <v>1.2618181818181817</v>
      </c>
      <c r="I253" s="216">
        <f t="shared" si="219"/>
        <v>0</v>
      </c>
      <c r="J253" s="216">
        <f t="shared" si="219"/>
        <v>0</v>
      </c>
      <c r="K253" s="216">
        <f t="shared" si="219"/>
        <v>0</v>
      </c>
      <c r="L253" s="216">
        <f t="shared" si="219"/>
        <v>0</v>
      </c>
      <c r="M253" s="216">
        <f t="shared" si="219"/>
        <v>0.5</v>
      </c>
      <c r="N253" s="221">
        <f t="shared" si="219"/>
        <v>0</v>
      </c>
      <c r="O253" s="221">
        <f t="shared" si="219"/>
        <v>0</v>
      </c>
      <c r="P253" s="221">
        <f t="shared" si="219"/>
        <v>0</v>
      </c>
      <c r="Q253" s="374">
        <f t="shared" si="219"/>
        <v>68</v>
      </c>
      <c r="R253" s="374">
        <f t="shared" si="219"/>
        <v>68</v>
      </c>
      <c r="S253" s="374">
        <f t="shared" si="219"/>
        <v>0</v>
      </c>
      <c r="T253" s="374">
        <f t="shared" si="219"/>
        <v>0</v>
      </c>
      <c r="U253" s="375">
        <f t="shared" si="219"/>
        <v>5.5</v>
      </c>
      <c r="V253" s="399">
        <f t="shared" si="219"/>
        <v>3.1</v>
      </c>
    </row>
    <row r="254" spans="1:22" ht="15" customHeight="1" x14ac:dyDescent="0.15">
      <c r="A254" s="473"/>
      <c r="B254" s="215">
        <v>10</v>
      </c>
      <c r="C254" s="372">
        <f t="shared" ref="C254:V254" si="220">C253+(C242-C243)/11</f>
        <v>1397</v>
      </c>
      <c r="D254" s="372">
        <f t="shared" si="220"/>
        <v>0</v>
      </c>
      <c r="E254" s="373">
        <f t="shared" si="220"/>
        <v>668</v>
      </c>
      <c r="F254" s="373">
        <f t="shared" si="220"/>
        <v>0</v>
      </c>
      <c r="G254" s="216">
        <f t="shared" si="220"/>
        <v>116.18181818181816</v>
      </c>
      <c r="H254" s="216">
        <f t="shared" si="220"/>
        <v>1.2945454545454544</v>
      </c>
      <c r="I254" s="216">
        <f t="shared" si="220"/>
        <v>0</v>
      </c>
      <c r="J254" s="216">
        <f t="shared" si="220"/>
        <v>0</v>
      </c>
      <c r="K254" s="216">
        <f t="shared" si="220"/>
        <v>0</v>
      </c>
      <c r="L254" s="216">
        <f t="shared" si="220"/>
        <v>0</v>
      </c>
      <c r="M254" s="216">
        <f t="shared" si="220"/>
        <v>0.5</v>
      </c>
      <c r="N254" s="221">
        <f t="shared" si="220"/>
        <v>0</v>
      </c>
      <c r="O254" s="221">
        <f t="shared" si="220"/>
        <v>0</v>
      </c>
      <c r="P254" s="221">
        <f t="shared" si="220"/>
        <v>0</v>
      </c>
      <c r="Q254" s="374">
        <f t="shared" si="220"/>
        <v>74</v>
      </c>
      <c r="R254" s="374">
        <f t="shared" si="220"/>
        <v>74</v>
      </c>
      <c r="S254" s="374">
        <f t="shared" si="220"/>
        <v>0</v>
      </c>
      <c r="T254" s="374">
        <f t="shared" si="220"/>
        <v>0</v>
      </c>
      <c r="U254" s="375">
        <f t="shared" si="220"/>
        <v>5.5</v>
      </c>
      <c r="V254" s="399">
        <f t="shared" si="220"/>
        <v>3.1</v>
      </c>
    </row>
    <row r="255" spans="1:22" ht="15" customHeight="1" x14ac:dyDescent="0.15">
      <c r="A255" s="473"/>
      <c r="B255" s="215">
        <v>11</v>
      </c>
      <c r="C255" s="372">
        <f t="shared" ref="C255:V255" si="221">C254+(C242-C243)/11</f>
        <v>1480</v>
      </c>
      <c r="D255" s="372">
        <f t="shared" si="221"/>
        <v>0</v>
      </c>
      <c r="E255" s="373">
        <f t="shared" si="221"/>
        <v>700</v>
      </c>
      <c r="F255" s="373">
        <f t="shared" si="221"/>
        <v>0</v>
      </c>
      <c r="G255" s="216">
        <f t="shared" si="221"/>
        <v>122.09090909090907</v>
      </c>
      <c r="H255" s="216">
        <f t="shared" si="221"/>
        <v>1.3272727272727272</v>
      </c>
      <c r="I255" s="216">
        <f t="shared" si="221"/>
        <v>0</v>
      </c>
      <c r="J255" s="216">
        <f t="shared" si="221"/>
        <v>0</v>
      </c>
      <c r="K255" s="216">
        <f t="shared" si="221"/>
        <v>0</v>
      </c>
      <c r="L255" s="216">
        <f t="shared" si="221"/>
        <v>0</v>
      </c>
      <c r="M255" s="216">
        <f t="shared" si="221"/>
        <v>0.5</v>
      </c>
      <c r="N255" s="221">
        <f t="shared" si="221"/>
        <v>0</v>
      </c>
      <c r="O255" s="221">
        <f t="shared" si="221"/>
        <v>0</v>
      </c>
      <c r="P255" s="221">
        <f t="shared" si="221"/>
        <v>0</v>
      </c>
      <c r="Q255" s="374">
        <f t="shared" si="221"/>
        <v>80</v>
      </c>
      <c r="R255" s="374">
        <f t="shared" si="221"/>
        <v>80</v>
      </c>
      <c r="S255" s="374">
        <f t="shared" si="221"/>
        <v>0</v>
      </c>
      <c r="T255" s="374">
        <f t="shared" si="221"/>
        <v>0</v>
      </c>
      <c r="U255" s="375">
        <f t="shared" si="221"/>
        <v>5.5</v>
      </c>
      <c r="V255" s="399">
        <f t="shared" si="221"/>
        <v>3.1</v>
      </c>
    </row>
    <row r="256" spans="1:22" ht="15" customHeight="1" thickBot="1" x14ac:dyDescent="0.2">
      <c r="A256" s="474"/>
      <c r="B256" s="220">
        <v>12</v>
      </c>
      <c r="C256" s="407">
        <f t="shared" ref="C256:V256" si="222">C255+(C242-C243)/11</f>
        <v>1563</v>
      </c>
      <c r="D256" s="407">
        <f t="shared" si="222"/>
        <v>0</v>
      </c>
      <c r="E256" s="408">
        <f t="shared" si="222"/>
        <v>732</v>
      </c>
      <c r="F256" s="408">
        <f t="shared" si="222"/>
        <v>0</v>
      </c>
      <c r="G256" s="364">
        <f t="shared" si="222"/>
        <v>127.99999999999997</v>
      </c>
      <c r="H256" s="364">
        <f t="shared" si="222"/>
        <v>1.3599999999999999</v>
      </c>
      <c r="I256" s="364">
        <f t="shared" si="222"/>
        <v>0</v>
      </c>
      <c r="J256" s="364">
        <f t="shared" si="222"/>
        <v>0</v>
      </c>
      <c r="K256" s="364">
        <f t="shared" si="222"/>
        <v>0</v>
      </c>
      <c r="L256" s="364">
        <f t="shared" si="222"/>
        <v>0</v>
      </c>
      <c r="M256" s="364">
        <f t="shared" si="222"/>
        <v>0.5</v>
      </c>
      <c r="N256" s="409">
        <f t="shared" si="222"/>
        <v>0</v>
      </c>
      <c r="O256" s="409">
        <f t="shared" si="222"/>
        <v>0</v>
      </c>
      <c r="P256" s="409">
        <f t="shared" si="222"/>
        <v>0</v>
      </c>
      <c r="Q256" s="410">
        <f t="shared" si="222"/>
        <v>86</v>
      </c>
      <c r="R256" s="411">
        <f t="shared" si="222"/>
        <v>86</v>
      </c>
      <c r="S256" s="410">
        <f t="shared" si="222"/>
        <v>0</v>
      </c>
      <c r="T256" s="410">
        <f t="shared" si="222"/>
        <v>0</v>
      </c>
      <c r="U256" s="412">
        <f t="shared" si="222"/>
        <v>5.5</v>
      </c>
      <c r="V256" s="413">
        <f t="shared" si="222"/>
        <v>3.1</v>
      </c>
    </row>
    <row r="257" spans="1:22" ht="15" customHeight="1" x14ac:dyDescent="0.15">
      <c r="A257" s="471" t="s">
        <v>801</v>
      </c>
      <c r="B257" s="219" t="s">
        <v>767</v>
      </c>
      <c r="C257" s="392">
        <v>1904</v>
      </c>
      <c r="D257" s="392"/>
      <c r="E257" s="393">
        <v>440</v>
      </c>
      <c r="F257" s="393"/>
      <c r="G257" s="362">
        <v>154</v>
      </c>
      <c r="H257" s="362">
        <v>1.1299999999999999</v>
      </c>
      <c r="I257" s="362">
        <v>0</v>
      </c>
      <c r="J257" s="362">
        <v>0</v>
      </c>
      <c r="K257" s="362">
        <v>0</v>
      </c>
      <c r="L257" s="362">
        <v>0</v>
      </c>
      <c r="M257" s="362">
        <v>0.5</v>
      </c>
      <c r="N257" s="394">
        <v>0</v>
      </c>
      <c r="O257" s="394">
        <v>0</v>
      </c>
      <c r="P257" s="394">
        <v>0</v>
      </c>
      <c r="Q257" s="395">
        <v>86</v>
      </c>
      <c r="R257" s="395">
        <v>86</v>
      </c>
      <c r="S257" s="396">
        <v>0</v>
      </c>
      <c r="T257" s="396">
        <v>0</v>
      </c>
      <c r="U257" s="397">
        <v>1.9</v>
      </c>
      <c r="V257" s="398">
        <v>2.8</v>
      </c>
    </row>
    <row r="258" spans="1:22" ht="15" customHeight="1" x14ac:dyDescent="0.15">
      <c r="A258" s="472"/>
      <c r="B258" s="214" t="s">
        <v>768</v>
      </c>
      <c r="C258" s="372">
        <v>881</v>
      </c>
      <c r="D258" s="373"/>
      <c r="E258" s="373">
        <v>220</v>
      </c>
      <c r="F258" s="373"/>
      <c r="G258" s="216">
        <v>95</v>
      </c>
      <c r="H258" s="216">
        <v>1</v>
      </c>
      <c r="I258" s="216">
        <v>0</v>
      </c>
      <c r="J258" s="216">
        <v>0</v>
      </c>
      <c r="K258" s="216">
        <v>0</v>
      </c>
      <c r="L258" s="216">
        <v>0</v>
      </c>
      <c r="M258" s="216">
        <v>0.5</v>
      </c>
      <c r="N258" s="221">
        <v>0</v>
      </c>
      <c r="O258" s="221">
        <v>0</v>
      </c>
      <c r="P258" s="221">
        <v>0</v>
      </c>
      <c r="Q258" s="374">
        <v>20</v>
      </c>
      <c r="R258" s="374">
        <v>20</v>
      </c>
      <c r="S258" s="374">
        <v>0</v>
      </c>
      <c r="T258" s="374">
        <v>0</v>
      </c>
      <c r="U258" s="375">
        <v>1.9</v>
      </c>
      <c r="V258" s="399">
        <v>2.8</v>
      </c>
    </row>
    <row r="259" spans="1:22" ht="15" customHeight="1" x14ac:dyDescent="0.15">
      <c r="A259" s="473"/>
      <c r="B259" s="215" t="s">
        <v>24</v>
      </c>
      <c r="C259" s="372">
        <f t="shared" ref="C259:V259" si="223">(C257-C258)/11</f>
        <v>93</v>
      </c>
      <c r="D259" s="372">
        <f t="shared" si="223"/>
        <v>0</v>
      </c>
      <c r="E259" s="373">
        <f t="shared" si="223"/>
        <v>20</v>
      </c>
      <c r="F259" s="373">
        <f t="shared" si="223"/>
        <v>0</v>
      </c>
      <c r="G259" s="216">
        <f t="shared" si="223"/>
        <v>5.3636363636363633</v>
      </c>
      <c r="H259" s="216">
        <f t="shared" si="223"/>
        <v>1.1818181818181809E-2</v>
      </c>
      <c r="I259" s="216">
        <f t="shared" si="223"/>
        <v>0</v>
      </c>
      <c r="J259" s="216">
        <f t="shared" si="223"/>
        <v>0</v>
      </c>
      <c r="K259" s="216">
        <f t="shared" si="223"/>
        <v>0</v>
      </c>
      <c r="L259" s="216">
        <f t="shared" si="223"/>
        <v>0</v>
      </c>
      <c r="M259" s="216">
        <f t="shared" si="223"/>
        <v>0</v>
      </c>
      <c r="N259" s="221">
        <f t="shared" si="223"/>
        <v>0</v>
      </c>
      <c r="O259" s="221">
        <f t="shared" si="223"/>
        <v>0</v>
      </c>
      <c r="P259" s="221">
        <f t="shared" si="223"/>
        <v>0</v>
      </c>
      <c r="Q259" s="374">
        <f t="shared" si="223"/>
        <v>6</v>
      </c>
      <c r="R259" s="374">
        <f t="shared" si="223"/>
        <v>6</v>
      </c>
      <c r="S259" s="374">
        <f t="shared" si="223"/>
        <v>0</v>
      </c>
      <c r="T259" s="374">
        <f t="shared" si="223"/>
        <v>0</v>
      </c>
      <c r="U259" s="375">
        <f t="shared" si="223"/>
        <v>0</v>
      </c>
      <c r="V259" s="399">
        <f t="shared" si="223"/>
        <v>0</v>
      </c>
    </row>
    <row r="260" spans="1:22" ht="15" customHeight="1" x14ac:dyDescent="0.15">
      <c r="A260" s="473"/>
      <c r="B260" s="215">
        <v>1</v>
      </c>
      <c r="C260" s="372">
        <f>C258</f>
        <v>881</v>
      </c>
      <c r="D260" s="372">
        <f t="shared" ref="D260:V260" si="224">D258</f>
        <v>0</v>
      </c>
      <c r="E260" s="373">
        <f t="shared" si="224"/>
        <v>220</v>
      </c>
      <c r="F260" s="373">
        <f t="shared" si="224"/>
        <v>0</v>
      </c>
      <c r="G260" s="216">
        <f t="shared" si="224"/>
        <v>95</v>
      </c>
      <c r="H260" s="216">
        <f t="shared" si="224"/>
        <v>1</v>
      </c>
      <c r="I260" s="216">
        <f t="shared" si="224"/>
        <v>0</v>
      </c>
      <c r="J260" s="216">
        <f t="shared" si="224"/>
        <v>0</v>
      </c>
      <c r="K260" s="216">
        <f t="shared" si="224"/>
        <v>0</v>
      </c>
      <c r="L260" s="216">
        <f t="shared" si="224"/>
        <v>0</v>
      </c>
      <c r="M260" s="216">
        <f t="shared" si="224"/>
        <v>0.5</v>
      </c>
      <c r="N260" s="221">
        <f t="shared" si="224"/>
        <v>0</v>
      </c>
      <c r="O260" s="221">
        <f t="shared" si="224"/>
        <v>0</v>
      </c>
      <c r="P260" s="221">
        <f t="shared" si="224"/>
        <v>0</v>
      </c>
      <c r="Q260" s="374">
        <f t="shared" si="224"/>
        <v>20</v>
      </c>
      <c r="R260" s="374">
        <f t="shared" si="224"/>
        <v>20</v>
      </c>
      <c r="S260" s="374">
        <f t="shared" si="224"/>
        <v>0</v>
      </c>
      <c r="T260" s="374">
        <f t="shared" si="224"/>
        <v>0</v>
      </c>
      <c r="U260" s="375">
        <f t="shared" si="224"/>
        <v>1.9</v>
      </c>
      <c r="V260" s="399">
        <f t="shared" si="224"/>
        <v>2.8</v>
      </c>
    </row>
    <row r="261" spans="1:22" ht="15" customHeight="1" x14ac:dyDescent="0.15">
      <c r="A261" s="473"/>
      <c r="B261" s="215">
        <v>2</v>
      </c>
      <c r="C261" s="372">
        <f t="shared" ref="C261:V261" si="225">C260+(C257-C258)/11</f>
        <v>974</v>
      </c>
      <c r="D261" s="372">
        <f t="shared" si="225"/>
        <v>0</v>
      </c>
      <c r="E261" s="373">
        <f t="shared" si="225"/>
        <v>240</v>
      </c>
      <c r="F261" s="373">
        <f t="shared" si="225"/>
        <v>0</v>
      </c>
      <c r="G261" s="216">
        <f t="shared" si="225"/>
        <v>100.36363636363636</v>
      </c>
      <c r="H261" s="216">
        <f t="shared" si="225"/>
        <v>1.0118181818181817</v>
      </c>
      <c r="I261" s="216">
        <f t="shared" si="225"/>
        <v>0</v>
      </c>
      <c r="J261" s="216">
        <f t="shared" si="225"/>
        <v>0</v>
      </c>
      <c r="K261" s="216">
        <f t="shared" si="225"/>
        <v>0</v>
      </c>
      <c r="L261" s="216">
        <f t="shared" si="225"/>
        <v>0</v>
      </c>
      <c r="M261" s="216">
        <f t="shared" si="225"/>
        <v>0.5</v>
      </c>
      <c r="N261" s="221">
        <f t="shared" si="225"/>
        <v>0</v>
      </c>
      <c r="O261" s="221">
        <f t="shared" si="225"/>
        <v>0</v>
      </c>
      <c r="P261" s="221">
        <f t="shared" si="225"/>
        <v>0</v>
      </c>
      <c r="Q261" s="374">
        <f t="shared" si="225"/>
        <v>26</v>
      </c>
      <c r="R261" s="374">
        <f t="shared" si="225"/>
        <v>26</v>
      </c>
      <c r="S261" s="374">
        <f t="shared" si="225"/>
        <v>0</v>
      </c>
      <c r="T261" s="374">
        <f t="shared" si="225"/>
        <v>0</v>
      </c>
      <c r="U261" s="375">
        <f t="shared" si="225"/>
        <v>1.9</v>
      </c>
      <c r="V261" s="399">
        <f t="shared" si="225"/>
        <v>2.8</v>
      </c>
    </row>
    <row r="262" spans="1:22" ht="15" customHeight="1" x14ac:dyDescent="0.15">
      <c r="A262" s="473"/>
      <c r="B262" s="215">
        <v>3</v>
      </c>
      <c r="C262" s="372">
        <f t="shared" ref="C262:V262" si="226">C261+(C257-C258)/11</f>
        <v>1067</v>
      </c>
      <c r="D262" s="372">
        <f t="shared" si="226"/>
        <v>0</v>
      </c>
      <c r="E262" s="373">
        <f t="shared" si="226"/>
        <v>260</v>
      </c>
      <c r="F262" s="373">
        <f t="shared" si="226"/>
        <v>0</v>
      </c>
      <c r="G262" s="216">
        <f t="shared" si="226"/>
        <v>105.72727272727272</v>
      </c>
      <c r="H262" s="216">
        <f t="shared" si="226"/>
        <v>1.0236363636363635</v>
      </c>
      <c r="I262" s="216">
        <f t="shared" si="226"/>
        <v>0</v>
      </c>
      <c r="J262" s="216">
        <f t="shared" si="226"/>
        <v>0</v>
      </c>
      <c r="K262" s="216">
        <f t="shared" si="226"/>
        <v>0</v>
      </c>
      <c r="L262" s="216">
        <f t="shared" si="226"/>
        <v>0</v>
      </c>
      <c r="M262" s="216">
        <f t="shared" si="226"/>
        <v>0.5</v>
      </c>
      <c r="N262" s="221">
        <f t="shared" si="226"/>
        <v>0</v>
      </c>
      <c r="O262" s="221">
        <f t="shared" si="226"/>
        <v>0</v>
      </c>
      <c r="P262" s="221">
        <f t="shared" si="226"/>
        <v>0</v>
      </c>
      <c r="Q262" s="374">
        <f t="shared" si="226"/>
        <v>32</v>
      </c>
      <c r="R262" s="374">
        <f t="shared" si="226"/>
        <v>32</v>
      </c>
      <c r="S262" s="374">
        <f t="shared" si="226"/>
        <v>0</v>
      </c>
      <c r="T262" s="374">
        <f t="shared" si="226"/>
        <v>0</v>
      </c>
      <c r="U262" s="375">
        <f t="shared" si="226"/>
        <v>1.9</v>
      </c>
      <c r="V262" s="399">
        <f t="shared" si="226"/>
        <v>2.8</v>
      </c>
    </row>
    <row r="263" spans="1:22" ht="15" customHeight="1" x14ac:dyDescent="0.15">
      <c r="A263" s="473"/>
      <c r="B263" s="215">
        <v>4</v>
      </c>
      <c r="C263" s="372">
        <f t="shared" ref="C263:V263" si="227">C262+(C257-C258)/11</f>
        <v>1160</v>
      </c>
      <c r="D263" s="372">
        <f t="shared" si="227"/>
        <v>0</v>
      </c>
      <c r="E263" s="373">
        <f t="shared" si="227"/>
        <v>280</v>
      </c>
      <c r="F263" s="373">
        <f t="shared" si="227"/>
        <v>0</v>
      </c>
      <c r="G263" s="216">
        <f t="shared" si="227"/>
        <v>111.09090909090908</v>
      </c>
      <c r="H263" s="216">
        <f t="shared" si="227"/>
        <v>1.0354545454545452</v>
      </c>
      <c r="I263" s="216">
        <f t="shared" si="227"/>
        <v>0</v>
      </c>
      <c r="J263" s="216">
        <f t="shared" si="227"/>
        <v>0</v>
      </c>
      <c r="K263" s="216">
        <f t="shared" si="227"/>
        <v>0</v>
      </c>
      <c r="L263" s="216">
        <f t="shared" si="227"/>
        <v>0</v>
      </c>
      <c r="M263" s="216">
        <f t="shared" si="227"/>
        <v>0.5</v>
      </c>
      <c r="N263" s="221">
        <f t="shared" si="227"/>
        <v>0</v>
      </c>
      <c r="O263" s="221">
        <f t="shared" si="227"/>
        <v>0</v>
      </c>
      <c r="P263" s="221">
        <f t="shared" si="227"/>
        <v>0</v>
      </c>
      <c r="Q263" s="374">
        <f t="shared" si="227"/>
        <v>38</v>
      </c>
      <c r="R263" s="374">
        <f t="shared" si="227"/>
        <v>38</v>
      </c>
      <c r="S263" s="374">
        <f t="shared" si="227"/>
        <v>0</v>
      </c>
      <c r="T263" s="374">
        <f t="shared" si="227"/>
        <v>0</v>
      </c>
      <c r="U263" s="375">
        <f t="shared" si="227"/>
        <v>1.9</v>
      </c>
      <c r="V263" s="399">
        <f t="shared" si="227"/>
        <v>2.8</v>
      </c>
    </row>
    <row r="264" spans="1:22" ht="15" customHeight="1" x14ac:dyDescent="0.15">
      <c r="A264" s="473"/>
      <c r="B264" s="215">
        <v>5</v>
      </c>
      <c r="C264" s="372">
        <f t="shared" ref="C264:V264" si="228">C263+(C257-C258)/11</f>
        <v>1253</v>
      </c>
      <c r="D264" s="372">
        <f t="shared" si="228"/>
        <v>0</v>
      </c>
      <c r="E264" s="373">
        <f t="shared" si="228"/>
        <v>300</v>
      </c>
      <c r="F264" s="373">
        <f t="shared" si="228"/>
        <v>0</v>
      </c>
      <c r="G264" s="216">
        <f t="shared" si="228"/>
        <v>116.45454545454544</v>
      </c>
      <c r="H264" s="216">
        <f t="shared" si="228"/>
        <v>1.0472727272727269</v>
      </c>
      <c r="I264" s="216">
        <f t="shared" si="228"/>
        <v>0</v>
      </c>
      <c r="J264" s="216">
        <f t="shared" si="228"/>
        <v>0</v>
      </c>
      <c r="K264" s="216">
        <f t="shared" si="228"/>
        <v>0</v>
      </c>
      <c r="L264" s="216">
        <f t="shared" si="228"/>
        <v>0</v>
      </c>
      <c r="M264" s="216">
        <f t="shared" si="228"/>
        <v>0.5</v>
      </c>
      <c r="N264" s="221">
        <f t="shared" si="228"/>
        <v>0</v>
      </c>
      <c r="O264" s="221">
        <f t="shared" si="228"/>
        <v>0</v>
      </c>
      <c r="P264" s="221">
        <f t="shared" si="228"/>
        <v>0</v>
      </c>
      <c r="Q264" s="374">
        <f t="shared" si="228"/>
        <v>44</v>
      </c>
      <c r="R264" s="374">
        <f t="shared" si="228"/>
        <v>44</v>
      </c>
      <c r="S264" s="374">
        <f t="shared" si="228"/>
        <v>0</v>
      </c>
      <c r="T264" s="374">
        <f t="shared" si="228"/>
        <v>0</v>
      </c>
      <c r="U264" s="375">
        <f t="shared" si="228"/>
        <v>1.9</v>
      </c>
      <c r="V264" s="399">
        <f t="shared" si="228"/>
        <v>2.8</v>
      </c>
    </row>
    <row r="265" spans="1:22" ht="15" customHeight="1" x14ac:dyDescent="0.15">
      <c r="A265" s="473"/>
      <c r="B265" s="215">
        <v>6</v>
      </c>
      <c r="C265" s="372">
        <f t="shared" ref="C265:V265" si="229">C264+(C257-C258)/11</f>
        <v>1346</v>
      </c>
      <c r="D265" s="372">
        <f t="shared" si="229"/>
        <v>0</v>
      </c>
      <c r="E265" s="373">
        <f t="shared" si="229"/>
        <v>320</v>
      </c>
      <c r="F265" s="373">
        <f t="shared" si="229"/>
        <v>0</v>
      </c>
      <c r="G265" s="216">
        <f t="shared" si="229"/>
        <v>121.8181818181818</v>
      </c>
      <c r="H265" s="216">
        <f t="shared" si="229"/>
        <v>1.0590909090909086</v>
      </c>
      <c r="I265" s="216">
        <f t="shared" si="229"/>
        <v>0</v>
      </c>
      <c r="J265" s="216">
        <f t="shared" si="229"/>
        <v>0</v>
      </c>
      <c r="K265" s="216">
        <f t="shared" si="229"/>
        <v>0</v>
      </c>
      <c r="L265" s="216">
        <f t="shared" si="229"/>
        <v>0</v>
      </c>
      <c r="M265" s="216">
        <f t="shared" si="229"/>
        <v>0.5</v>
      </c>
      <c r="N265" s="221">
        <f t="shared" si="229"/>
        <v>0</v>
      </c>
      <c r="O265" s="221">
        <f t="shared" si="229"/>
        <v>0</v>
      </c>
      <c r="P265" s="221">
        <f t="shared" si="229"/>
        <v>0</v>
      </c>
      <c r="Q265" s="374">
        <f t="shared" si="229"/>
        <v>50</v>
      </c>
      <c r="R265" s="374">
        <f t="shared" si="229"/>
        <v>50</v>
      </c>
      <c r="S265" s="374">
        <f t="shared" si="229"/>
        <v>0</v>
      </c>
      <c r="T265" s="374">
        <f t="shared" si="229"/>
        <v>0</v>
      </c>
      <c r="U265" s="375">
        <f t="shared" si="229"/>
        <v>1.9</v>
      </c>
      <c r="V265" s="399">
        <f t="shared" si="229"/>
        <v>2.8</v>
      </c>
    </row>
    <row r="266" spans="1:22" ht="15" customHeight="1" x14ac:dyDescent="0.15">
      <c r="A266" s="473"/>
      <c r="B266" s="215">
        <v>7</v>
      </c>
      <c r="C266" s="372">
        <f t="shared" ref="C266:V266" si="230">C265+(C257-C258)/11</f>
        <v>1439</v>
      </c>
      <c r="D266" s="372">
        <f t="shared" si="230"/>
        <v>0</v>
      </c>
      <c r="E266" s="373">
        <f t="shared" si="230"/>
        <v>340</v>
      </c>
      <c r="F266" s="373">
        <f t="shared" si="230"/>
        <v>0</v>
      </c>
      <c r="G266" s="216">
        <f t="shared" si="230"/>
        <v>127.18181818181816</v>
      </c>
      <c r="H266" s="216">
        <f t="shared" si="230"/>
        <v>1.0709090909090904</v>
      </c>
      <c r="I266" s="216">
        <f t="shared" si="230"/>
        <v>0</v>
      </c>
      <c r="J266" s="216">
        <f t="shared" si="230"/>
        <v>0</v>
      </c>
      <c r="K266" s="216">
        <f t="shared" si="230"/>
        <v>0</v>
      </c>
      <c r="L266" s="216">
        <f t="shared" si="230"/>
        <v>0</v>
      </c>
      <c r="M266" s="216">
        <f t="shared" si="230"/>
        <v>0.5</v>
      </c>
      <c r="N266" s="221">
        <f t="shared" si="230"/>
        <v>0</v>
      </c>
      <c r="O266" s="221">
        <f t="shared" si="230"/>
        <v>0</v>
      </c>
      <c r="P266" s="221">
        <f t="shared" si="230"/>
        <v>0</v>
      </c>
      <c r="Q266" s="374">
        <f t="shared" si="230"/>
        <v>56</v>
      </c>
      <c r="R266" s="374">
        <f t="shared" si="230"/>
        <v>56</v>
      </c>
      <c r="S266" s="374">
        <f t="shared" si="230"/>
        <v>0</v>
      </c>
      <c r="T266" s="374">
        <f t="shared" si="230"/>
        <v>0</v>
      </c>
      <c r="U266" s="375">
        <f t="shared" si="230"/>
        <v>1.9</v>
      </c>
      <c r="V266" s="399">
        <f t="shared" si="230"/>
        <v>2.8</v>
      </c>
    </row>
    <row r="267" spans="1:22" ht="15" customHeight="1" x14ac:dyDescent="0.15">
      <c r="A267" s="473"/>
      <c r="B267" s="215">
        <v>8</v>
      </c>
      <c r="C267" s="372">
        <f t="shared" ref="C267:V267" si="231">C266+(C257-C258)/11</f>
        <v>1532</v>
      </c>
      <c r="D267" s="372">
        <f t="shared" si="231"/>
        <v>0</v>
      </c>
      <c r="E267" s="373">
        <f t="shared" si="231"/>
        <v>360</v>
      </c>
      <c r="F267" s="373">
        <f t="shared" si="231"/>
        <v>0</v>
      </c>
      <c r="G267" s="216">
        <f t="shared" si="231"/>
        <v>132.54545454545453</v>
      </c>
      <c r="H267" s="216">
        <f t="shared" si="231"/>
        <v>1.0827272727272721</v>
      </c>
      <c r="I267" s="216">
        <f t="shared" si="231"/>
        <v>0</v>
      </c>
      <c r="J267" s="216">
        <f t="shared" si="231"/>
        <v>0</v>
      </c>
      <c r="K267" s="216">
        <f t="shared" si="231"/>
        <v>0</v>
      </c>
      <c r="L267" s="216">
        <f t="shared" si="231"/>
        <v>0</v>
      </c>
      <c r="M267" s="216">
        <f t="shared" si="231"/>
        <v>0.5</v>
      </c>
      <c r="N267" s="221">
        <f t="shared" si="231"/>
        <v>0</v>
      </c>
      <c r="O267" s="221">
        <f t="shared" si="231"/>
        <v>0</v>
      </c>
      <c r="P267" s="221">
        <f t="shared" si="231"/>
        <v>0</v>
      </c>
      <c r="Q267" s="374">
        <f t="shared" si="231"/>
        <v>62</v>
      </c>
      <c r="R267" s="374">
        <f t="shared" si="231"/>
        <v>62</v>
      </c>
      <c r="S267" s="374">
        <f t="shared" si="231"/>
        <v>0</v>
      </c>
      <c r="T267" s="374">
        <f t="shared" si="231"/>
        <v>0</v>
      </c>
      <c r="U267" s="375">
        <f t="shared" si="231"/>
        <v>1.9</v>
      </c>
      <c r="V267" s="399">
        <f t="shared" si="231"/>
        <v>2.8</v>
      </c>
    </row>
    <row r="268" spans="1:22" ht="15" customHeight="1" x14ac:dyDescent="0.15">
      <c r="A268" s="473"/>
      <c r="B268" s="215">
        <v>9</v>
      </c>
      <c r="C268" s="372">
        <f t="shared" ref="C268:V268" si="232">C267+(C257-C258)/11</f>
        <v>1625</v>
      </c>
      <c r="D268" s="372">
        <f t="shared" si="232"/>
        <v>0</v>
      </c>
      <c r="E268" s="373">
        <f t="shared" si="232"/>
        <v>380</v>
      </c>
      <c r="F268" s="373">
        <f t="shared" si="232"/>
        <v>0</v>
      </c>
      <c r="G268" s="216">
        <f t="shared" si="232"/>
        <v>137.90909090909091</v>
      </c>
      <c r="H268" s="216">
        <f t="shared" si="232"/>
        <v>1.0945454545454538</v>
      </c>
      <c r="I268" s="216">
        <f t="shared" si="232"/>
        <v>0</v>
      </c>
      <c r="J268" s="216">
        <f t="shared" si="232"/>
        <v>0</v>
      </c>
      <c r="K268" s="216">
        <f t="shared" si="232"/>
        <v>0</v>
      </c>
      <c r="L268" s="216">
        <f t="shared" si="232"/>
        <v>0</v>
      </c>
      <c r="M268" s="216">
        <f t="shared" si="232"/>
        <v>0.5</v>
      </c>
      <c r="N268" s="221">
        <f t="shared" si="232"/>
        <v>0</v>
      </c>
      <c r="O268" s="221">
        <f t="shared" si="232"/>
        <v>0</v>
      </c>
      <c r="P268" s="221">
        <f t="shared" si="232"/>
        <v>0</v>
      </c>
      <c r="Q268" s="374">
        <f t="shared" si="232"/>
        <v>68</v>
      </c>
      <c r="R268" s="374">
        <f t="shared" si="232"/>
        <v>68</v>
      </c>
      <c r="S268" s="374">
        <f t="shared" si="232"/>
        <v>0</v>
      </c>
      <c r="T268" s="374">
        <f t="shared" si="232"/>
        <v>0</v>
      </c>
      <c r="U268" s="375">
        <f t="shared" si="232"/>
        <v>1.9</v>
      </c>
      <c r="V268" s="399">
        <f t="shared" si="232"/>
        <v>2.8</v>
      </c>
    </row>
    <row r="269" spans="1:22" ht="15" customHeight="1" x14ac:dyDescent="0.15">
      <c r="A269" s="473"/>
      <c r="B269" s="215">
        <v>10</v>
      </c>
      <c r="C269" s="372">
        <f t="shared" ref="C269:V269" si="233">C268+(C257-C258)/11</f>
        <v>1718</v>
      </c>
      <c r="D269" s="372">
        <f t="shared" si="233"/>
        <v>0</v>
      </c>
      <c r="E269" s="373">
        <f t="shared" si="233"/>
        <v>400</v>
      </c>
      <c r="F269" s="373">
        <f t="shared" si="233"/>
        <v>0</v>
      </c>
      <c r="G269" s="216">
        <f t="shared" si="233"/>
        <v>143.27272727272728</v>
      </c>
      <c r="H269" s="216">
        <f t="shared" si="233"/>
        <v>1.1063636363636355</v>
      </c>
      <c r="I269" s="216">
        <f t="shared" si="233"/>
        <v>0</v>
      </c>
      <c r="J269" s="216">
        <f t="shared" si="233"/>
        <v>0</v>
      </c>
      <c r="K269" s="216">
        <f t="shared" si="233"/>
        <v>0</v>
      </c>
      <c r="L269" s="216">
        <f t="shared" si="233"/>
        <v>0</v>
      </c>
      <c r="M269" s="216">
        <f t="shared" si="233"/>
        <v>0.5</v>
      </c>
      <c r="N269" s="221">
        <f t="shared" si="233"/>
        <v>0</v>
      </c>
      <c r="O269" s="221">
        <f t="shared" si="233"/>
        <v>0</v>
      </c>
      <c r="P269" s="221">
        <f t="shared" si="233"/>
        <v>0</v>
      </c>
      <c r="Q269" s="374">
        <f t="shared" si="233"/>
        <v>74</v>
      </c>
      <c r="R269" s="374">
        <f t="shared" si="233"/>
        <v>74</v>
      </c>
      <c r="S269" s="374">
        <f t="shared" si="233"/>
        <v>0</v>
      </c>
      <c r="T269" s="374">
        <f t="shared" si="233"/>
        <v>0</v>
      </c>
      <c r="U269" s="375">
        <f t="shared" si="233"/>
        <v>1.9</v>
      </c>
      <c r="V269" s="399">
        <f t="shared" si="233"/>
        <v>2.8</v>
      </c>
    </row>
    <row r="270" spans="1:22" ht="15" customHeight="1" x14ac:dyDescent="0.15">
      <c r="A270" s="473"/>
      <c r="B270" s="215">
        <v>11</v>
      </c>
      <c r="C270" s="372">
        <f t="shared" ref="C270:V270" si="234">C269+(C257-C258)/11</f>
        <v>1811</v>
      </c>
      <c r="D270" s="372">
        <f t="shared" si="234"/>
        <v>0</v>
      </c>
      <c r="E270" s="373">
        <f t="shared" si="234"/>
        <v>420</v>
      </c>
      <c r="F270" s="373">
        <f t="shared" si="234"/>
        <v>0</v>
      </c>
      <c r="G270" s="216">
        <f t="shared" si="234"/>
        <v>148.63636363636365</v>
      </c>
      <c r="H270" s="216">
        <f t="shared" si="234"/>
        <v>1.1181818181818173</v>
      </c>
      <c r="I270" s="216">
        <f t="shared" si="234"/>
        <v>0</v>
      </c>
      <c r="J270" s="216">
        <f t="shared" si="234"/>
        <v>0</v>
      </c>
      <c r="K270" s="216">
        <f t="shared" si="234"/>
        <v>0</v>
      </c>
      <c r="L270" s="216">
        <f t="shared" si="234"/>
        <v>0</v>
      </c>
      <c r="M270" s="216">
        <f t="shared" si="234"/>
        <v>0.5</v>
      </c>
      <c r="N270" s="221">
        <f t="shared" si="234"/>
        <v>0</v>
      </c>
      <c r="O270" s="221">
        <f t="shared" si="234"/>
        <v>0</v>
      </c>
      <c r="P270" s="221">
        <f t="shared" si="234"/>
        <v>0</v>
      </c>
      <c r="Q270" s="374">
        <f t="shared" si="234"/>
        <v>80</v>
      </c>
      <c r="R270" s="374">
        <f t="shared" si="234"/>
        <v>80</v>
      </c>
      <c r="S270" s="374">
        <f t="shared" si="234"/>
        <v>0</v>
      </c>
      <c r="T270" s="374">
        <f t="shared" si="234"/>
        <v>0</v>
      </c>
      <c r="U270" s="375">
        <f t="shared" si="234"/>
        <v>1.9</v>
      </c>
      <c r="V270" s="399">
        <f t="shared" si="234"/>
        <v>2.8</v>
      </c>
    </row>
    <row r="271" spans="1:22" ht="15" customHeight="1" thickBot="1" x14ac:dyDescent="0.2">
      <c r="A271" s="474"/>
      <c r="B271" s="220">
        <v>12</v>
      </c>
      <c r="C271" s="407">
        <f t="shared" ref="C271:V271" si="235">C270+(C257-C258)/11</f>
        <v>1904</v>
      </c>
      <c r="D271" s="407">
        <f t="shared" si="235"/>
        <v>0</v>
      </c>
      <c r="E271" s="408">
        <f t="shared" si="235"/>
        <v>440</v>
      </c>
      <c r="F271" s="408">
        <f t="shared" si="235"/>
        <v>0</v>
      </c>
      <c r="G271" s="364">
        <f t="shared" si="235"/>
        <v>154.00000000000003</v>
      </c>
      <c r="H271" s="364">
        <f t="shared" si="235"/>
        <v>1.129999999999999</v>
      </c>
      <c r="I271" s="364">
        <f t="shared" si="235"/>
        <v>0</v>
      </c>
      <c r="J271" s="364">
        <f t="shared" si="235"/>
        <v>0</v>
      </c>
      <c r="K271" s="364">
        <f t="shared" si="235"/>
        <v>0</v>
      </c>
      <c r="L271" s="364">
        <f t="shared" si="235"/>
        <v>0</v>
      </c>
      <c r="M271" s="364">
        <f t="shared" si="235"/>
        <v>0.5</v>
      </c>
      <c r="N271" s="409">
        <f t="shared" si="235"/>
        <v>0</v>
      </c>
      <c r="O271" s="409">
        <f t="shared" si="235"/>
        <v>0</v>
      </c>
      <c r="P271" s="409">
        <f t="shared" si="235"/>
        <v>0</v>
      </c>
      <c r="Q271" s="410">
        <f t="shared" si="235"/>
        <v>86</v>
      </c>
      <c r="R271" s="411">
        <f t="shared" si="235"/>
        <v>86</v>
      </c>
      <c r="S271" s="410">
        <f t="shared" si="235"/>
        <v>0</v>
      </c>
      <c r="T271" s="410">
        <f t="shared" si="235"/>
        <v>0</v>
      </c>
      <c r="U271" s="412">
        <f t="shared" si="235"/>
        <v>1.9</v>
      </c>
      <c r="V271" s="413">
        <f t="shared" si="235"/>
        <v>2.8</v>
      </c>
    </row>
  </sheetData>
  <sheetProtection password="FEC5" sheet="1" objects="1" scenarios="1"/>
  <mergeCells count="18">
    <mergeCell ref="A107:A121"/>
    <mergeCell ref="A167:A181"/>
    <mergeCell ref="A137:A151"/>
    <mergeCell ref="A1:A16"/>
    <mergeCell ref="A17:A31"/>
    <mergeCell ref="A92:A106"/>
    <mergeCell ref="A77:A91"/>
    <mergeCell ref="A47:A61"/>
    <mergeCell ref="A62:A76"/>
    <mergeCell ref="A32:A46"/>
    <mergeCell ref="A152:A166"/>
    <mergeCell ref="A122:A136"/>
    <mergeCell ref="A182:A196"/>
    <mergeCell ref="A242:A256"/>
    <mergeCell ref="A257:A271"/>
    <mergeCell ref="A212:A226"/>
    <mergeCell ref="A227:A241"/>
    <mergeCell ref="A197:A211"/>
  </mergeCells>
  <phoneticPr fontId="22" type="noConvers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27C52A"/>
    <pageSetUpPr autoPageBreaks="0"/>
  </sheetPr>
  <dimension ref="A1:X273"/>
  <sheetViews>
    <sheetView showRuler="0" zoomScale="130" zoomScaleNormal="130" zoomScalePageLayoutView="130" workbookViewId="0">
      <pane ySplit="1" topLeftCell="A4" activePane="bottomLeft" state="frozen"/>
      <selection activeCell="I247" sqref="I247"/>
      <selection pane="bottomLeft" activeCell="I247" sqref="I247"/>
    </sheetView>
  </sheetViews>
  <sheetFormatPr baseColWidth="10" defaultColWidth="11.5" defaultRowHeight="13" x14ac:dyDescent="0.15"/>
  <cols>
    <col min="1" max="1" width="11.5" style="26"/>
    <col min="2" max="2" width="8.83203125" style="51" bestFit="1" customWidth="1"/>
    <col min="3" max="3" width="8.83203125" style="51" customWidth="1"/>
    <col min="4" max="4" width="22.6640625" style="51" bestFit="1" customWidth="1"/>
    <col min="5" max="5" width="4.5" style="51" customWidth="1"/>
    <col min="6" max="6" width="9" style="51" bestFit="1" customWidth="1"/>
    <col min="7" max="7" width="11.33203125" style="51" bestFit="1" customWidth="1"/>
    <col min="8" max="8" width="8.5" style="51" bestFit="1" customWidth="1"/>
    <col min="9" max="9" width="11.6640625" style="51" bestFit="1" customWidth="1"/>
    <col min="10" max="10" width="16.1640625" style="51" customWidth="1"/>
    <col min="11" max="11" width="17" style="51" bestFit="1" customWidth="1"/>
    <col min="12" max="12" width="19" style="26" bestFit="1" customWidth="1"/>
    <col min="13" max="13" width="12.6640625" style="26" bestFit="1" customWidth="1"/>
    <col min="14" max="14" width="13.6640625" style="80" bestFit="1" customWidth="1"/>
    <col min="15" max="15" width="14.83203125" style="80" bestFit="1" customWidth="1"/>
    <col min="16" max="16" width="14.83203125" style="80" customWidth="1"/>
    <col min="17" max="17" width="11.5" style="80" bestFit="1" customWidth="1"/>
    <col min="18" max="18" width="7.5" style="80" bestFit="1" customWidth="1"/>
    <col min="19" max="19" width="10.6640625" style="80" bestFit="1" customWidth="1"/>
    <col min="20" max="20" width="17.83203125" style="80" bestFit="1" customWidth="1"/>
    <col min="21" max="21" width="21.83203125" style="80" bestFit="1" customWidth="1"/>
    <col min="22" max="22" width="17.83203125" style="80" bestFit="1" customWidth="1"/>
    <col min="23" max="23" width="18.6640625" style="80" bestFit="1" customWidth="1"/>
    <col min="24" max="24" width="12.5" style="26" bestFit="1" customWidth="1"/>
    <col min="25" max="16384" width="11.5" style="26"/>
  </cols>
  <sheetData>
    <row r="1" spans="1:24" ht="14" thickBot="1" x14ac:dyDescent="0.2">
      <c r="B1" s="62" t="s">
        <v>659</v>
      </c>
      <c r="C1" s="75"/>
      <c r="D1" s="74" t="s">
        <v>464</v>
      </c>
      <c r="E1" s="77" t="s">
        <v>24</v>
      </c>
      <c r="F1" s="64" t="s">
        <v>112</v>
      </c>
      <c r="G1" s="64" t="s">
        <v>117</v>
      </c>
      <c r="H1" s="64" t="s">
        <v>133</v>
      </c>
      <c r="I1" s="64" t="s">
        <v>627</v>
      </c>
      <c r="J1" s="65" t="s">
        <v>118</v>
      </c>
      <c r="K1" s="64" t="s">
        <v>788</v>
      </c>
      <c r="L1" s="64" t="s">
        <v>43</v>
      </c>
      <c r="M1" s="66" t="s">
        <v>120</v>
      </c>
      <c r="N1" s="63" t="s">
        <v>595</v>
      </c>
      <c r="O1" s="58" t="s">
        <v>370</v>
      </c>
      <c r="P1" s="58" t="s">
        <v>655</v>
      </c>
      <c r="Q1" s="284" t="s">
        <v>789</v>
      </c>
      <c r="R1" s="284" t="s">
        <v>785</v>
      </c>
      <c r="S1" s="284" t="s">
        <v>43</v>
      </c>
      <c r="T1" s="81" t="s">
        <v>121</v>
      </c>
      <c r="U1" s="82"/>
      <c r="V1" s="82"/>
      <c r="W1" s="82"/>
      <c r="X1" s="83"/>
    </row>
    <row r="2" spans="1:24" ht="14" thickTop="1" x14ac:dyDescent="0.15">
      <c r="A2" s="26" t="b">
        <f>AND(IF((B2=Calculator!$B$42),1,0),IF((E2=Calculator!$D$42),1,0), IF((C2=Calculator!$G$42),1,0))</f>
        <v>0</v>
      </c>
      <c r="B2" s="62" t="s">
        <v>0</v>
      </c>
      <c r="C2" s="75" t="s">
        <v>277</v>
      </c>
      <c r="D2" s="75" t="s">
        <v>110</v>
      </c>
      <c r="E2" s="78">
        <v>1</v>
      </c>
      <c r="F2" s="27">
        <v>13</v>
      </c>
      <c r="G2" s="27">
        <v>40</v>
      </c>
      <c r="H2" s="27">
        <v>10</v>
      </c>
      <c r="I2" s="27"/>
      <c r="J2" s="27"/>
      <c r="K2" s="27"/>
      <c r="L2" s="27">
        <v>1</v>
      </c>
      <c r="M2" s="67">
        <v>0</v>
      </c>
      <c r="N2" s="60"/>
      <c r="O2" s="61"/>
      <c r="P2" s="276"/>
      <c r="Q2" s="285"/>
      <c r="R2" s="298"/>
      <c r="S2" s="286"/>
      <c r="T2" s="279">
        <v>0.75</v>
      </c>
      <c r="U2" s="82"/>
      <c r="V2" s="82"/>
      <c r="W2" s="82"/>
      <c r="X2" s="83"/>
    </row>
    <row r="3" spans="1:24" x14ac:dyDescent="0.15">
      <c r="A3" s="26" t="b">
        <f>AND(IF((B3=Calculator!$B$42),1,0),IF((E3=Calculator!$D$42),1,0), IF((C3=Calculator!$G$42),1,0))</f>
        <v>0</v>
      </c>
      <c r="B3" s="62" t="s">
        <v>0</v>
      </c>
      <c r="C3" s="75" t="s">
        <v>277</v>
      </c>
      <c r="D3" s="75" t="s">
        <v>110</v>
      </c>
      <c r="E3" s="78">
        <v>2</v>
      </c>
      <c r="F3" s="27">
        <v>13</v>
      </c>
      <c r="G3" s="27">
        <v>50</v>
      </c>
      <c r="H3" s="27">
        <v>50</v>
      </c>
      <c r="I3" s="27"/>
      <c r="J3" s="27"/>
      <c r="K3" s="27"/>
      <c r="L3" s="27">
        <v>1</v>
      </c>
      <c r="M3" s="67">
        <v>0</v>
      </c>
      <c r="N3" s="60"/>
      <c r="O3" s="61"/>
      <c r="P3" s="276"/>
      <c r="Q3" s="287"/>
      <c r="R3" s="295"/>
      <c r="S3" s="288"/>
      <c r="T3" s="279">
        <v>0.9</v>
      </c>
      <c r="U3" s="82"/>
      <c r="V3" s="82"/>
      <c r="W3" s="82"/>
      <c r="X3" s="83"/>
    </row>
    <row r="4" spans="1:24" x14ac:dyDescent="0.15">
      <c r="A4" s="26" t="b">
        <f>AND(IF((B4=Calculator!$B$42),1,0),IF((E4=Calculator!$D$42),1,0), IF((C4=Calculator!$G$42),1,0))</f>
        <v>0</v>
      </c>
      <c r="B4" s="62" t="s">
        <v>0</v>
      </c>
      <c r="C4" s="75" t="s">
        <v>277</v>
      </c>
      <c r="D4" s="75" t="s">
        <v>110</v>
      </c>
      <c r="E4" s="78">
        <v>3</v>
      </c>
      <c r="F4" s="27">
        <v>13</v>
      </c>
      <c r="G4" s="27">
        <v>60</v>
      </c>
      <c r="H4" s="27">
        <v>90</v>
      </c>
      <c r="I4" s="27"/>
      <c r="J4" s="27"/>
      <c r="K4" s="27"/>
      <c r="L4" s="27">
        <v>1</v>
      </c>
      <c r="M4" s="67">
        <v>0</v>
      </c>
      <c r="N4" s="60"/>
      <c r="O4" s="61"/>
      <c r="P4" s="276"/>
      <c r="Q4" s="287"/>
      <c r="R4" s="295"/>
      <c r="S4" s="288"/>
      <c r="T4" s="279">
        <v>1.05</v>
      </c>
      <c r="U4" s="82"/>
      <c r="V4" s="82"/>
      <c r="W4" s="82"/>
      <c r="X4" s="83"/>
    </row>
    <row r="5" spans="1:24" x14ac:dyDescent="0.15">
      <c r="A5" s="26" t="b">
        <f>AND(IF((B5=Calculator!$B$42),1,0),IF((E5=Calculator!$D$42),1,0), IF((C5=Calculator!$G$42),1,0))</f>
        <v>0</v>
      </c>
      <c r="B5" s="62" t="s">
        <v>0</v>
      </c>
      <c r="C5" s="75" t="s">
        <v>277</v>
      </c>
      <c r="D5" s="75" t="s">
        <v>110</v>
      </c>
      <c r="E5" s="78">
        <v>4</v>
      </c>
      <c r="F5" s="27">
        <v>13</v>
      </c>
      <c r="G5" s="27">
        <v>70</v>
      </c>
      <c r="H5" s="27">
        <v>130</v>
      </c>
      <c r="I5" s="27"/>
      <c r="J5" s="27"/>
      <c r="K5" s="27"/>
      <c r="L5" s="27">
        <v>1</v>
      </c>
      <c r="M5" s="67">
        <v>0</v>
      </c>
      <c r="N5" s="60"/>
      <c r="O5" s="61"/>
      <c r="P5" s="276"/>
      <c r="Q5" s="287"/>
      <c r="R5" s="295"/>
      <c r="S5" s="288"/>
      <c r="T5" s="279">
        <v>1.2</v>
      </c>
      <c r="U5" s="82"/>
      <c r="V5" s="82"/>
      <c r="W5" s="82"/>
      <c r="X5" s="83"/>
    </row>
    <row r="6" spans="1:24" x14ac:dyDescent="0.15">
      <c r="A6" s="26" t="b">
        <f>AND(IF((B6=Calculator!$B$42),1,0),IF((E6=Calculator!$D$42),1,0), IF((C6=Calculator!$G$42),1,0))</f>
        <v>0</v>
      </c>
      <c r="B6" s="62" t="s">
        <v>0</v>
      </c>
      <c r="C6" s="75" t="s">
        <v>277</v>
      </c>
      <c r="D6" s="75" t="s">
        <v>110</v>
      </c>
      <c r="E6" s="78">
        <v>5</v>
      </c>
      <c r="F6" s="27">
        <v>13</v>
      </c>
      <c r="G6" s="27">
        <v>100</v>
      </c>
      <c r="H6" s="27">
        <v>170</v>
      </c>
      <c r="I6" s="27"/>
      <c r="J6" s="27"/>
      <c r="K6" s="27"/>
      <c r="L6" s="27">
        <v>1</v>
      </c>
      <c r="M6" s="67">
        <v>0</v>
      </c>
      <c r="N6" s="60"/>
      <c r="O6" s="61"/>
      <c r="P6" s="276"/>
      <c r="Q6" s="287"/>
      <c r="R6" s="295"/>
      <c r="S6" s="288"/>
      <c r="T6" s="279">
        <v>1.75</v>
      </c>
      <c r="U6" s="82"/>
      <c r="V6" s="82"/>
      <c r="W6" s="82"/>
      <c r="X6" s="83"/>
    </row>
    <row r="7" spans="1:24" x14ac:dyDescent="0.15">
      <c r="A7" s="26" t="b">
        <f>AND(IF((B7=Calculator!$B$42),1,0),IF((E7=Calculator!$D$42),1,0), IF((C7=Calculator!$G$42),1,0))</f>
        <v>0</v>
      </c>
      <c r="B7" s="62"/>
      <c r="C7" s="75"/>
      <c r="D7" s="75"/>
      <c r="E7" s="78"/>
      <c r="F7" s="53" t="s">
        <v>112</v>
      </c>
      <c r="G7" s="53" t="s">
        <v>117</v>
      </c>
      <c r="H7" s="53" t="s">
        <v>133</v>
      </c>
      <c r="I7" s="53"/>
      <c r="J7" s="53"/>
      <c r="K7" s="53"/>
      <c r="L7" s="53" t="s">
        <v>43</v>
      </c>
      <c r="M7" s="68" t="s">
        <v>120</v>
      </c>
      <c r="N7" s="60"/>
      <c r="O7" s="61"/>
      <c r="P7" s="276"/>
      <c r="Q7" s="287"/>
      <c r="R7" s="295"/>
      <c r="S7" s="288"/>
      <c r="T7" s="279" t="s">
        <v>1</v>
      </c>
      <c r="U7" s="81" t="s">
        <v>129</v>
      </c>
      <c r="V7" s="82"/>
      <c r="W7" s="82"/>
      <c r="X7" s="83"/>
    </row>
    <row r="8" spans="1:24" x14ac:dyDescent="0.15">
      <c r="A8" s="26" t="b">
        <f>AND(IF((B8=Calculator!$B$42),1,0),IF((E8=Calculator!$D$42),1,0), IF((C8=Calculator!$G$42),1,0))</f>
        <v>0</v>
      </c>
      <c r="B8" s="62" t="s">
        <v>0</v>
      </c>
      <c r="C8" s="75" t="s">
        <v>44</v>
      </c>
      <c r="D8" s="75" t="s">
        <v>122</v>
      </c>
      <c r="E8" s="78">
        <v>1</v>
      </c>
      <c r="F8" s="27">
        <v>8</v>
      </c>
      <c r="G8" s="27">
        <v>40</v>
      </c>
      <c r="H8" s="27">
        <v>35</v>
      </c>
      <c r="I8" s="27"/>
      <c r="J8" s="27"/>
      <c r="K8" s="27"/>
      <c r="L8" s="27">
        <v>0.23</v>
      </c>
      <c r="M8" s="67">
        <v>0</v>
      </c>
      <c r="N8" s="60"/>
      <c r="O8" s="61"/>
      <c r="P8" s="276"/>
      <c r="Q8" s="287"/>
      <c r="R8" s="295"/>
      <c r="S8" s="288"/>
      <c r="T8" s="279">
        <v>0.1</v>
      </c>
      <c r="U8" s="81">
        <v>6</v>
      </c>
      <c r="V8" s="82"/>
      <c r="W8" s="82"/>
      <c r="X8" s="83"/>
    </row>
    <row r="9" spans="1:24" x14ac:dyDescent="0.15">
      <c r="A9" s="26" t="b">
        <f>AND(IF((B9=Calculator!$B$42),1,0),IF((E9=Calculator!$D$42),1,0), IF((C9=Calculator!$G$42),1,0))</f>
        <v>0</v>
      </c>
      <c r="B9" s="62" t="s">
        <v>0</v>
      </c>
      <c r="C9" s="75" t="s">
        <v>44</v>
      </c>
      <c r="D9" s="75" t="s">
        <v>122</v>
      </c>
      <c r="E9" s="78">
        <v>2</v>
      </c>
      <c r="F9" s="27">
        <v>7</v>
      </c>
      <c r="G9" s="27">
        <v>50</v>
      </c>
      <c r="H9" s="27">
        <v>37</v>
      </c>
      <c r="I9" s="27"/>
      <c r="J9" s="27"/>
      <c r="K9" s="27"/>
      <c r="L9" s="27">
        <v>0.23</v>
      </c>
      <c r="M9" s="67">
        <v>0</v>
      </c>
      <c r="N9" s="60"/>
      <c r="O9" s="61"/>
      <c r="P9" s="276"/>
      <c r="Q9" s="287"/>
      <c r="R9" s="295"/>
      <c r="S9" s="288"/>
      <c r="T9" s="279">
        <v>0.1</v>
      </c>
      <c r="U9" s="81">
        <v>6</v>
      </c>
      <c r="V9" s="82"/>
      <c r="W9" s="82"/>
      <c r="X9" s="83"/>
    </row>
    <row r="10" spans="1:24" x14ac:dyDescent="0.15">
      <c r="A10" s="26" t="b">
        <f>AND(IF((B10=Calculator!$B$42),1,0),IF((E10=Calculator!$D$42),1,0), IF((C10=Calculator!$G$42),1,0))</f>
        <v>0</v>
      </c>
      <c r="B10" s="62" t="s">
        <v>0</v>
      </c>
      <c r="C10" s="75" t="s">
        <v>44</v>
      </c>
      <c r="D10" s="75" t="s">
        <v>122</v>
      </c>
      <c r="E10" s="78">
        <v>3</v>
      </c>
      <c r="F10" s="27">
        <v>6</v>
      </c>
      <c r="G10" s="27">
        <v>60</v>
      </c>
      <c r="H10" s="27">
        <v>39</v>
      </c>
      <c r="I10" s="27"/>
      <c r="J10" s="27"/>
      <c r="K10" s="27"/>
      <c r="L10" s="27">
        <v>0.23</v>
      </c>
      <c r="M10" s="67">
        <v>0</v>
      </c>
      <c r="N10" s="60"/>
      <c r="O10" s="61"/>
      <c r="P10" s="276"/>
      <c r="Q10" s="287"/>
      <c r="R10" s="295"/>
      <c r="S10" s="288"/>
      <c r="T10" s="279">
        <v>0.1</v>
      </c>
      <c r="U10" s="81">
        <v>6</v>
      </c>
      <c r="V10" s="82"/>
      <c r="W10" s="82"/>
      <c r="X10" s="83"/>
    </row>
    <row r="11" spans="1:24" x14ac:dyDescent="0.15">
      <c r="A11" s="26" t="b">
        <f>AND(IF((B11=Calculator!$B$42),1,0),IF((E11=Calculator!$D$42),1,0), IF((C11=Calculator!$G$42),1,0))</f>
        <v>0</v>
      </c>
      <c r="B11" s="62" t="s">
        <v>0</v>
      </c>
      <c r="C11" s="75" t="s">
        <v>44</v>
      </c>
      <c r="D11" s="75" t="s">
        <v>122</v>
      </c>
      <c r="E11" s="78">
        <v>4</v>
      </c>
      <c r="F11" s="27">
        <v>5</v>
      </c>
      <c r="G11" s="27">
        <v>70</v>
      </c>
      <c r="H11" s="27">
        <v>41</v>
      </c>
      <c r="I11" s="27"/>
      <c r="J11" s="27"/>
      <c r="K11" s="27"/>
      <c r="L11" s="27">
        <v>0.23</v>
      </c>
      <c r="M11" s="67">
        <v>0</v>
      </c>
      <c r="N11" s="60"/>
      <c r="O11" s="61"/>
      <c r="P11" s="276"/>
      <c r="Q11" s="287"/>
      <c r="R11" s="295"/>
      <c r="S11" s="288"/>
      <c r="T11" s="279">
        <v>0.1</v>
      </c>
      <c r="U11" s="81">
        <v>6</v>
      </c>
      <c r="V11" s="82"/>
      <c r="W11" s="82"/>
      <c r="X11" s="83"/>
    </row>
    <row r="12" spans="1:24" x14ac:dyDescent="0.15">
      <c r="A12" s="26" t="b">
        <f>AND(IF((B12=Calculator!$B$42),1,0),IF((E12=Calculator!$D$42),1,0), IF((C12=Calculator!$G$42),1,0))</f>
        <v>0</v>
      </c>
      <c r="B12" s="62" t="s">
        <v>0</v>
      </c>
      <c r="C12" s="75" t="s">
        <v>44</v>
      </c>
      <c r="D12" s="75" t="s">
        <v>122</v>
      </c>
      <c r="E12" s="78">
        <v>5</v>
      </c>
      <c r="F12" s="27">
        <v>4</v>
      </c>
      <c r="G12" s="27">
        <v>80</v>
      </c>
      <c r="H12" s="27">
        <v>83</v>
      </c>
      <c r="I12" s="27"/>
      <c r="J12" s="27"/>
      <c r="K12" s="27"/>
      <c r="L12" s="27">
        <v>0.23</v>
      </c>
      <c r="M12" s="67">
        <v>0</v>
      </c>
      <c r="N12" s="60"/>
      <c r="O12" s="61"/>
      <c r="P12" s="276"/>
      <c r="Q12" s="287"/>
      <c r="R12" s="295"/>
      <c r="S12" s="288"/>
      <c r="T12" s="279">
        <v>0.1</v>
      </c>
      <c r="U12" s="81">
        <v>6</v>
      </c>
      <c r="V12" s="82"/>
      <c r="W12" s="82"/>
      <c r="X12" s="83"/>
    </row>
    <row r="13" spans="1:24" x14ac:dyDescent="0.15">
      <c r="A13" s="26" t="b">
        <f>AND(IF((B13=Calculator!$B$42),1,0),IF((E13=Calculator!$D$42),1,0), IF((C13=Calculator!$G$42),1,0))</f>
        <v>0</v>
      </c>
      <c r="B13" s="62"/>
      <c r="C13" s="75"/>
      <c r="D13" s="75"/>
      <c r="E13" s="78"/>
      <c r="F13" s="53" t="s">
        <v>112</v>
      </c>
      <c r="G13" s="53" t="s">
        <v>117</v>
      </c>
      <c r="H13" s="53" t="s">
        <v>133</v>
      </c>
      <c r="I13" s="53"/>
      <c r="J13" s="53"/>
      <c r="K13" s="53"/>
      <c r="L13" s="53" t="s">
        <v>43</v>
      </c>
      <c r="M13" s="68" t="s">
        <v>120</v>
      </c>
      <c r="N13" s="60"/>
      <c r="O13" s="61"/>
      <c r="P13" s="276"/>
      <c r="Q13" s="287"/>
      <c r="R13" s="295"/>
      <c r="S13" s="288"/>
      <c r="T13" s="279" t="s">
        <v>136</v>
      </c>
      <c r="U13" s="81" t="s">
        <v>137</v>
      </c>
      <c r="V13" s="82"/>
      <c r="W13" s="82"/>
      <c r="X13" s="83"/>
    </row>
    <row r="14" spans="1:24" x14ac:dyDescent="0.15">
      <c r="A14" s="26" t="b">
        <f>AND(IF((B14=Calculator!$B$42),1,0),IF((E14=Calculator!$D$42),1,0), IF((C14=Calculator!$G$42),1,0))</f>
        <v>0</v>
      </c>
      <c r="B14" s="62" t="s">
        <v>0</v>
      </c>
      <c r="C14" s="75" t="s">
        <v>274</v>
      </c>
      <c r="D14" s="75" t="s">
        <v>130</v>
      </c>
      <c r="E14" s="78">
        <v>1</v>
      </c>
      <c r="F14" s="27">
        <v>105</v>
      </c>
      <c r="G14" s="27">
        <v>95</v>
      </c>
      <c r="H14" s="27">
        <v>370</v>
      </c>
      <c r="I14" s="27"/>
      <c r="J14" s="27"/>
      <c r="K14" s="27"/>
      <c r="L14" s="27">
        <v>1.3</v>
      </c>
      <c r="M14" s="67">
        <v>0</v>
      </c>
      <c r="N14" s="60"/>
      <c r="O14" s="61"/>
      <c r="P14" s="276"/>
      <c r="Q14" s="287"/>
      <c r="R14" s="295"/>
      <c r="S14" s="288"/>
      <c r="T14" s="280">
        <v>11</v>
      </c>
      <c r="U14" s="81">
        <v>3</v>
      </c>
      <c r="V14" s="82"/>
      <c r="W14" s="82"/>
      <c r="X14" s="83"/>
    </row>
    <row r="15" spans="1:24" x14ac:dyDescent="0.15">
      <c r="A15" s="26" t="b">
        <f>AND(IF((B15=Calculator!$B$42),1,0),IF((E15=Calculator!$D$42),1,0), IF((C15=Calculator!$G$42),1,0))</f>
        <v>0</v>
      </c>
      <c r="B15" s="62" t="s">
        <v>0</v>
      </c>
      <c r="C15" s="75" t="s">
        <v>274</v>
      </c>
      <c r="D15" s="75" t="s">
        <v>130</v>
      </c>
      <c r="E15" s="78">
        <v>2</v>
      </c>
      <c r="F15" s="27">
        <v>85</v>
      </c>
      <c r="G15" s="27">
        <v>135</v>
      </c>
      <c r="H15" s="27">
        <v>495</v>
      </c>
      <c r="I15" s="27"/>
      <c r="J15" s="27"/>
      <c r="K15" s="27"/>
      <c r="L15" s="27">
        <v>1.3</v>
      </c>
      <c r="M15" s="67">
        <v>0</v>
      </c>
      <c r="N15" s="60"/>
      <c r="O15" s="61"/>
      <c r="P15" s="276"/>
      <c r="Q15" s="287"/>
      <c r="R15" s="295"/>
      <c r="S15" s="288"/>
      <c r="T15" s="279">
        <v>11</v>
      </c>
      <c r="U15" s="81">
        <v>3</v>
      </c>
      <c r="V15" s="82"/>
      <c r="W15" s="82"/>
      <c r="X15" s="83"/>
    </row>
    <row r="16" spans="1:24" x14ac:dyDescent="0.15">
      <c r="A16" s="26" t="b">
        <f>AND(IF((B16=Calculator!$B$42),1,0),IF((E16=Calculator!$D$42),1,0), IF((C16=Calculator!$G$42),1,0))</f>
        <v>0</v>
      </c>
      <c r="B16" s="62" t="s">
        <v>0</v>
      </c>
      <c r="C16" s="75" t="s">
        <v>274</v>
      </c>
      <c r="D16" s="75" t="s">
        <v>130</v>
      </c>
      <c r="E16" s="78">
        <v>3</v>
      </c>
      <c r="F16" s="27">
        <v>65</v>
      </c>
      <c r="G16" s="27">
        <v>175</v>
      </c>
      <c r="H16" s="27">
        <v>620</v>
      </c>
      <c r="I16" s="27"/>
      <c r="J16" s="27"/>
      <c r="K16" s="27"/>
      <c r="L16" s="27">
        <v>1.3</v>
      </c>
      <c r="M16" s="67">
        <v>0</v>
      </c>
      <c r="N16" s="60"/>
      <c r="O16" s="61"/>
      <c r="P16" s="276"/>
      <c r="Q16" s="287"/>
      <c r="R16" s="295"/>
      <c r="S16" s="288"/>
      <c r="T16" s="279">
        <v>11</v>
      </c>
      <c r="U16" s="81">
        <v>3</v>
      </c>
      <c r="V16" s="82"/>
      <c r="W16" s="82"/>
      <c r="X16" s="83"/>
    </row>
    <row r="17" spans="1:24" x14ac:dyDescent="0.15">
      <c r="A17" s="26" t="b">
        <f>AND(IF((B17=Calculator!$B$42),1,0),IF((E17=Calculator!$D$42),1,0), IF((C17=Calculator!$G$42),1,0))</f>
        <v>0</v>
      </c>
      <c r="B17" s="62"/>
      <c r="C17" s="75"/>
      <c r="D17" s="75"/>
      <c r="E17" s="78"/>
      <c r="F17" s="53" t="s">
        <v>112</v>
      </c>
      <c r="G17" s="53" t="s">
        <v>117</v>
      </c>
      <c r="H17" s="53" t="s">
        <v>133</v>
      </c>
      <c r="I17" s="53"/>
      <c r="J17" s="53"/>
      <c r="K17" s="53"/>
      <c r="L17" s="53" t="s">
        <v>43</v>
      </c>
      <c r="M17" s="68" t="s">
        <v>120</v>
      </c>
      <c r="N17" s="60"/>
      <c r="O17" s="61"/>
      <c r="P17" s="276"/>
      <c r="Q17" s="287"/>
      <c r="R17" s="295"/>
      <c r="S17" s="288"/>
      <c r="T17" s="279" t="s">
        <v>142</v>
      </c>
      <c r="U17" s="81" t="s">
        <v>143</v>
      </c>
      <c r="V17" s="81" t="s">
        <v>129</v>
      </c>
      <c r="W17" s="81" t="s">
        <v>147</v>
      </c>
      <c r="X17" s="81" t="s">
        <v>148</v>
      </c>
    </row>
    <row r="18" spans="1:24" x14ac:dyDescent="0.15">
      <c r="A18" s="26" t="b">
        <f>AND(IF((B18=Calculator!$B$42),1,0),IF((E18=Calculator!$D$42),1,0), IF((C18=Calculator!$G$42),1,0))</f>
        <v>0</v>
      </c>
      <c r="B18" s="62" t="s">
        <v>46</v>
      </c>
      <c r="C18" s="75" t="s">
        <v>277</v>
      </c>
      <c r="D18" s="75" t="s">
        <v>139</v>
      </c>
      <c r="E18" s="78">
        <v>1</v>
      </c>
      <c r="F18" s="27">
        <v>8</v>
      </c>
      <c r="G18" s="27">
        <v>120</v>
      </c>
      <c r="H18" s="27">
        <v>20</v>
      </c>
      <c r="I18" s="27"/>
      <c r="J18" s="27"/>
      <c r="K18" s="27"/>
      <c r="L18" s="27">
        <v>0.18</v>
      </c>
      <c r="M18" s="67">
        <v>0</v>
      </c>
      <c r="N18" s="60"/>
      <c r="O18" s="61"/>
      <c r="P18" s="276"/>
      <c r="Q18" s="287"/>
      <c r="R18" s="295"/>
      <c r="S18" s="288"/>
      <c r="T18" s="279">
        <v>55</v>
      </c>
      <c r="U18" s="81">
        <v>18</v>
      </c>
      <c r="V18" s="81">
        <v>3</v>
      </c>
      <c r="W18" s="81">
        <v>0.2</v>
      </c>
      <c r="X18" s="85">
        <v>1.5</v>
      </c>
    </row>
    <row r="19" spans="1:24" x14ac:dyDescent="0.15">
      <c r="A19" s="26" t="b">
        <f>AND(IF((B19=Calculator!$B$42),1,0),IF((E19=Calculator!$D$42),1,0), IF((C19=Calculator!$G$42),1,0))</f>
        <v>0</v>
      </c>
      <c r="B19" s="62" t="s">
        <v>46</v>
      </c>
      <c r="C19" s="75" t="s">
        <v>277</v>
      </c>
      <c r="D19" s="75" t="s">
        <v>139</v>
      </c>
      <c r="E19" s="78">
        <v>2</v>
      </c>
      <c r="F19" s="27">
        <v>8</v>
      </c>
      <c r="G19" s="27">
        <v>132</v>
      </c>
      <c r="H19" s="27">
        <v>32</v>
      </c>
      <c r="I19" s="27"/>
      <c r="J19" s="27"/>
      <c r="K19" s="27"/>
      <c r="L19" s="27">
        <v>0.18</v>
      </c>
      <c r="M19" s="67">
        <v>0</v>
      </c>
      <c r="N19" s="60"/>
      <c r="O19" s="61"/>
      <c r="P19" s="276"/>
      <c r="Q19" s="287"/>
      <c r="R19" s="295"/>
      <c r="S19" s="288"/>
      <c r="T19" s="279">
        <v>60</v>
      </c>
      <c r="U19" s="81">
        <v>20</v>
      </c>
      <c r="V19" s="81">
        <v>3</v>
      </c>
      <c r="W19" s="81">
        <v>0.2</v>
      </c>
      <c r="X19" s="85">
        <v>1.5</v>
      </c>
    </row>
    <row r="20" spans="1:24" x14ac:dyDescent="0.15">
      <c r="A20" s="26" t="b">
        <f>AND(IF((B20=Calculator!$B$42),1,0),IF((E20=Calculator!$D$42),1,0), IF((C20=Calculator!$G$42),1,0))</f>
        <v>0</v>
      </c>
      <c r="B20" s="62" t="s">
        <v>46</v>
      </c>
      <c r="C20" s="75" t="s">
        <v>277</v>
      </c>
      <c r="D20" s="75" t="s">
        <v>139</v>
      </c>
      <c r="E20" s="78">
        <v>3</v>
      </c>
      <c r="F20" s="27">
        <v>8</v>
      </c>
      <c r="G20" s="27">
        <v>144</v>
      </c>
      <c r="H20" s="27">
        <v>44</v>
      </c>
      <c r="I20" s="27"/>
      <c r="J20" s="27"/>
      <c r="K20" s="27"/>
      <c r="L20" s="27">
        <v>0.18</v>
      </c>
      <c r="M20" s="67">
        <v>0</v>
      </c>
      <c r="N20" s="60"/>
      <c r="O20" s="61"/>
      <c r="P20" s="276"/>
      <c r="Q20" s="287"/>
      <c r="R20" s="295"/>
      <c r="S20" s="288"/>
      <c r="T20" s="279">
        <v>65</v>
      </c>
      <c r="U20" s="81">
        <v>22</v>
      </c>
      <c r="V20" s="81">
        <v>3</v>
      </c>
      <c r="W20" s="81">
        <v>0.2</v>
      </c>
      <c r="X20" s="85">
        <v>1.5</v>
      </c>
    </row>
    <row r="21" spans="1:24" x14ac:dyDescent="0.15">
      <c r="A21" s="26" t="b">
        <f>AND(IF((B21=Calculator!$B$42),1,0),IF((E21=Calculator!$D$42),1,0), IF((C21=Calculator!$G$42),1,0))</f>
        <v>0</v>
      </c>
      <c r="B21" s="62" t="s">
        <v>46</v>
      </c>
      <c r="C21" s="75" t="s">
        <v>277</v>
      </c>
      <c r="D21" s="75" t="s">
        <v>139</v>
      </c>
      <c r="E21" s="78">
        <v>4</v>
      </c>
      <c r="F21" s="27">
        <v>8</v>
      </c>
      <c r="G21" s="27">
        <v>156</v>
      </c>
      <c r="H21" s="27">
        <v>56</v>
      </c>
      <c r="I21" s="27"/>
      <c r="J21" s="27"/>
      <c r="K21" s="27"/>
      <c r="L21" s="27">
        <v>0.18</v>
      </c>
      <c r="M21" s="67">
        <v>0</v>
      </c>
      <c r="N21" s="60"/>
      <c r="O21" s="61"/>
      <c r="P21" s="276"/>
      <c r="Q21" s="287"/>
      <c r="R21" s="295"/>
      <c r="S21" s="288"/>
      <c r="T21" s="279">
        <v>70</v>
      </c>
      <c r="U21" s="81">
        <v>24</v>
      </c>
      <c r="V21" s="81">
        <v>3</v>
      </c>
      <c r="W21" s="81">
        <v>0.2</v>
      </c>
      <c r="X21" s="85">
        <v>1.5</v>
      </c>
    </row>
    <row r="22" spans="1:24" x14ac:dyDescent="0.15">
      <c r="A22" s="26" t="b">
        <f>AND(IF((B22=Calculator!$B$42),1,0),IF((E22=Calculator!$D$42),1,0), IF((C22=Calculator!$G$42),1,0))</f>
        <v>0</v>
      </c>
      <c r="B22" s="62" t="s">
        <v>46</v>
      </c>
      <c r="C22" s="75" t="s">
        <v>277</v>
      </c>
      <c r="D22" s="75" t="s">
        <v>139</v>
      </c>
      <c r="E22" s="78">
        <v>5</v>
      </c>
      <c r="F22" s="27">
        <v>8</v>
      </c>
      <c r="G22" s="27">
        <v>168</v>
      </c>
      <c r="H22" s="27">
        <v>68</v>
      </c>
      <c r="I22" s="27"/>
      <c r="J22" s="27"/>
      <c r="K22" s="27"/>
      <c r="L22" s="27">
        <v>0.18</v>
      </c>
      <c r="M22" s="67">
        <v>0</v>
      </c>
      <c r="N22" s="60"/>
      <c r="O22" s="61"/>
      <c r="P22" s="276"/>
      <c r="Q22" s="287"/>
      <c r="R22" s="295"/>
      <c r="S22" s="288"/>
      <c r="T22" s="279">
        <v>135</v>
      </c>
      <c r="U22" s="81">
        <v>26</v>
      </c>
      <c r="V22" s="81">
        <v>3</v>
      </c>
      <c r="W22" s="81">
        <v>0.2</v>
      </c>
      <c r="X22" s="85">
        <v>1.5</v>
      </c>
    </row>
    <row r="23" spans="1:24" x14ac:dyDescent="0.15">
      <c r="A23" s="26" t="b">
        <f>AND(IF((B23=Calculator!$B$42),1,0),IF((E23=Calculator!$D$42),1,0), IF((C23=Calculator!$G$42),1,0))</f>
        <v>0</v>
      </c>
      <c r="B23" s="62"/>
      <c r="C23" s="75"/>
      <c r="D23" s="75"/>
      <c r="E23" s="78"/>
      <c r="F23" s="53" t="s">
        <v>112</v>
      </c>
      <c r="G23" s="53" t="s">
        <v>117</v>
      </c>
      <c r="H23" s="53" t="s">
        <v>133</v>
      </c>
      <c r="I23" s="53"/>
      <c r="J23" s="53"/>
      <c r="K23" s="53"/>
      <c r="L23" s="53" t="s">
        <v>43</v>
      </c>
      <c r="M23" s="68" t="s">
        <v>120</v>
      </c>
      <c r="N23" s="60"/>
      <c r="O23" s="61"/>
      <c r="P23" s="276"/>
      <c r="Q23" s="287"/>
      <c r="R23" s="295"/>
      <c r="S23" s="288"/>
      <c r="T23" s="279" t="s">
        <v>154</v>
      </c>
      <c r="U23" s="81" t="s">
        <v>129</v>
      </c>
      <c r="V23" s="82"/>
      <c r="W23" s="82"/>
      <c r="X23" s="83"/>
    </row>
    <row r="24" spans="1:24" x14ac:dyDescent="0.15">
      <c r="A24" s="26" t="b">
        <f>AND(IF((B24=Calculator!$B$42),1,0),IF((E24=Calculator!$D$42),1,0), IF((C24=Calculator!$G$42),1,0))</f>
        <v>0</v>
      </c>
      <c r="B24" s="62" t="s">
        <v>46</v>
      </c>
      <c r="C24" s="75" t="s">
        <v>44</v>
      </c>
      <c r="D24" s="75" t="s">
        <v>149</v>
      </c>
      <c r="E24" s="78">
        <v>1</v>
      </c>
      <c r="F24" s="27">
        <v>10</v>
      </c>
      <c r="G24" s="27">
        <v>105</v>
      </c>
      <c r="H24" s="27">
        <v>35</v>
      </c>
      <c r="I24" s="27"/>
      <c r="J24" s="27"/>
      <c r="K24" s="27"/>
      <c r="L24" s="27">
        <v>0.65</v>
      </c>
      <c r="M24" s="67">
        <v>0</v>
      </c>
      <c r="N24" s="60"/>
      <c r="O24" s="61"/>
      <c r="P24" s="276"/>
      <c r="Q24" s="287"/>
      <c r="R24" s="295"/>
      <c r="S24" s="288"/>
      <c r="T24" s="279">
        <v>0.2</v>
      </c>
      <c r="U24" s="81">
        <v>6</v>
      </c>
      <c r="V24" s="82"/>
      <c r="W24" s="82"/>
      <c r="X24" s="83"/>
    </row>
    <row r="25" spans="1:24" x14ac:dyDescent="0.15">
      <c r="A25" s="26" t="b">
        <f>AND(IF((B25=Calculator!$B$42),1,0),IF((E25=Calculator!$D$42),1,0), IF((C25=Calculator!$G$42),1,0))</f>
        <v>0</v>
      </c>
      <c r="B25" s="62" t="s">
        <v>46</v>
      </c>
      <c r="C25" s="75" t="s">
        <v>44</v>
      </c>
      <c r="D25" s="75" t="s">
        <v>149</v>
      </c>
      <c r="E25" s="78">
        <v>2</v>
      </c>
      <c r="F25" s="27">
        <v>10</v>
      </c>
      <c r="G25" s="27">
        <v>130</v>
      </c>
      <c r="H25" s="27">
        <v>45</v>
      </c>
      <c r="I25" s="27"/>
      <c r="J25" s="27"/>
      <c r="K25" s="27"/>
      <c r="L25" s="27">
        <v>0.65</v>
      </c>
      <c r="M25" s="67">
        <v>0</v>
      </c>
      <c r="N25" s="60"/>
      <c r="O25" s="61"/>
      <c r="P25" s="276"/>
      <c r="Q25" s="287"/>
      <c r="R25" s="295"/>
      <c r="S25" s="288"/>
      <c r="T25" s="279">
        <v>0.2</v>
      </c>
      <c r="U25" s="81">
        <v>6</v>
      </c>
      <c r="V25" s="82"/>
      <c r="W25" s="82"/>
      <c r="X25" s="83"/>
    </row>
    <row r="26" spans="1:24" x14ac:dyDescent="0.15">
      <c r="A26" s="26" t="b">
        <f>AND(IF((B26=Calculator!$B$42),1,0),IF((E26=Calculator!$D$42),1,0), IF((C26=Calculator!$G$42),1,0))</f>
        <v>0</v>
      </c>
      <c r="B26" s="62" t="s">
        <v>46</v>
      </c>
      <c r="C26" s="75" t="s">
        <v>44</v>
      </c>
      <c r="D26" s="75" t="s">
        <v>149</v>
      </c>
      <c r="E26" s="78">
        <v>3</v>
      </c>
      <c r="F26" s="27">
        <v>10</v>
      </c>
      <c r="G26" s="27">
        <v>155</v>
      </c>
      <c r="H26" s="27">
        <v>55</v>
      </c>
      <c r="I26" s="27"/>
      <c r="J26" s="27"/>
      <c r="K26" s="27"/>
      <c r="L26" s="27">
        <v>0.65</v>
      </c>
      <c r="M26" s="67">
        <v>0</v>
      </c>
      <c r="N26" s="60"/>
      <c r="O26" s="61"/>
      <c r="P26" s="276"/>
      <c r="Q26" s="287"/>
      <c r="R26" s="295"/>
      <c r="S26" s="288"/>
      <c r="T26" s="279">
        <v>0.2</v>
      </c>
      <c r="U26" s="81">
        <v>6</v>
      </c>
      <c r="V26" s="82"/>
      <c r="W26" s="82"/>
      <c r="X26" s="83"/>
    </row>
    <row r="27" spans="1:24" x14ac:dyDescent="0.15">
      <c r="A27" s="26" t="b">
        <f>AND(IF((B27=Calculator!$B$42),1,0),IF((E27=Calculator!$D$42),1,0), IF((C27=Calculator!$G$42),1,0))</f>
        <v>0</v>
      </c>
      <c r="B27" s="62" t="s">
        <v>46</v>
      </c>
      <c r="C27" s="75" t="s">
        <v>44</v>
      </c>
      <c r="D27" s="75" t="s">
        <v>149</v>
      </c>
      <c r="E27" s="78">
        <v>4</v>
      </c>
      <c r="F27" s="27">
        <v>10</v>
      </c>
      <c r="G27" s="27">
        <v>180</v>
      </c>
      <c r="H27" s="27">
        <v>65</v>
      </c>
      <c r="I27" s="27"/>
      <c r="J27" s="27"/>
      <c r="K27" s="27"/>
      <c r="L27" s="27">
        <v>0.65</v>
      </c>
      <c r="M27" s="67">
        <v>0</v>
      </c>
      <c r="N27" s="60"/>
      <c r="O27" s="61"/>
      <c r="P27" s="276"/>
      <c r="Q27" s="287"/>
      <c r="R27" s="295"/>
      <c r="S27" s="288"/>
      <c r="T27" s="279">
        <v>0.2</v>
      </c>
      <c r="U27" s="81">
        <v>6</v>
      </c>
      <c r="V27" s="82"/>
      <c r="W27" s="82"/>
      <c r="X27" s="83"/>
    </row>
    <row r="28" spans="1:24" x14ac:dyDescent="0.15">
      <c r="A28" s="26" t="b">
        <f>AND(IF((B28=Calculator!$B$42),1,0),IF((E28=Calculator!$D$42),1,0), IF((C28=Calculator!$G$42),1,0))</f>
        <v>0</v>
      </c>
      <c r="B28" s="62" t="s">
        <v>46</v>
      </c>
      <c r="C28" s="75" t="s">
        <v>44</v>
      </c>
      <c r="D28" s="75" t="s">
        <v>149</v>
      </c>
      <c r="E28" s="78">
        <v>5</v>
      </c>
      <c r="F28" s="27">
        <v>10</v>
      </c>
      <c r="G28" s="27">
        <v>205</v>
      </c>
      <c r="H28" s="27">
        <v>115</v>
      </c>
      <c r="I28" s="27"/>
      <c r="J28" s="27"/>
      <c r="K28" s="27"/>
      <c r="L28" s="27">
        <v>0.65</v>
      </c>
      <c r="M28" s="67">
        <v>0</v>
      </c>
      <c r="N28" s="60"/>
      <c r="O28" s="61"/>
      <c r="P28" s="276"/>
      <c r="Q28" s="287"/>
      <c r="R28" s="295"/>
      <c r="S28" s="288"/>
      <c r="T28" s="279">
        <v>0.2</v>
      </c>
      <c r="U28" s="81">
        <v>6</v>
      </c>
      <c r="V28" s="82"/>
      <c r="W28" s="82"/>
      <c r="X28" s="83"/>
    </row>
    <row r="29" spans="1:24" x14ac:dyDescent="0.15">
      <c r="A29" s="26" t="b">
        <f>AND(IF((B29=Calculator!$B$42),1,0),IF((E29=Calculator!$D$42),1,0), IF((C29=Calculator!$G$42),1,0))</f>
        <v>0</v>
      </c>
      <c r="B29" s="62"/>
      <c r="C29" s="75"/>
      <c r="D29" s="75"/>
      <c r="E29" s="78"/>
      <c r="F29" s="56" t="s">
        <v>112</v>
      </c>
      <c r="G29" s="56" t="s">
        <v>117</v>
      </c>
      <c r="H29" s="59" t="s">
        <v>133</v>
      </c>
      <c r="I29" s="56"/>
      <c r="J29" s="56"/>
      <c r="K29" s="56"/>
      <c r="L29" s="61" t="s">
        <v>43</v>
      </c>
      <c r="M29" s="69" t="s">
        <v>120</v>
      </c>
      <c r="N29" s="76"/>
      <c r="O29" s="61"/>
      <c r="P29" s="276"/>
      <c r="Q29" s="287"/>
      <c r="R29" s="295"/>
      <c r="S29" s="288"/>
      <c r="T29" s="281" t="s">
        <v>162</v>
      </c>
      <c r="U29" s="82" t="s">
        <v>121</v>
      </c>
      <c r="V29" s="82"/>
      <c r="W29" s="82"/>
      <c r="X29" s="83"/>
    </row>
    <row r="30" spans="1:24" x14ac:dyDescent="0.15">
      <c r="A30" s="26" t="b">
        <f>AND(IF((B30=Calculator!$B$42),1,0),IF((E30=Calculator!$D$42),1,0), IF((C30=Calculator!$G$42),1,0))</f>
        <v>0</v>
      </c>
      <c r="B30" s="62" t="s">
        <v>46</v>
      </c>
      <c r="C30" s="75" t="s">
        <v>274</v>
      </c>
      <c r="D30" s="75" t="s">
        <v>156</v>
      </c>
      <c r="E30" s="78">
        <v>1</v>
      </c>
      <c r="F30" s="56">
        <v>110</v>
      </c>
      <c r="G30" s="56">
        <v>140</v>
      </c>
      <c r="H30" s="56">
        <v>430</v>
      </c>
      <c r="I30" s="56"/>
      <c r="J30" s="56"/>
      <c r="K30" s="56"/>
      <c r="L30" s="55">
        <v>1.4</v>
      </c>
      <c r="M30" s="70">
        <v>0</v>
      </c>
      <c r="N30" s="76"/>
      <c r="O30" s="61"/>
      <c r="P30" s="276"/>
      <c r="Q30" s="287"/>
      <c r="R30" s="295"/>
      <c r="S30" s="288"/>
      <c r="T30" s="281">
        <v>50</v>
      </c>
      <c r="U30" s="82">
        <v>2.2000000000000002</v>
      </c>
      <c r="V30" s="82"/>
      <c r="W30" s="82"/>
      <c r="X30" s="83"/>
    </row>
    <row r="31" spans="1:24" x14ac:dyDescent="0.15">
      <c r="A31" s="26" t="b">
        <f>AND(IF((B31=Calculator!$B$42),1,0),IF((E31=Calculator!$D$42),1,0), IF((C31=Calculator!$G$42),1,0))</f>
        <v>0</v>
      </c>
      <c r="B31" s="62" t="s">
        <v>46</v>
      </c>
      <c r="C31" s="75" t="s">
        <v>274</v>
      </c>
      <c r="D31" s="75" t="s">
        <v>156</v>
      </c>
      <c r="E31" s="78">
        <v>2</v>
      </c>
      <c r="F31" s="56">
        <v>90</v>
      </c>
      <c r="G31" s="56">
        <v>190</v>
      </c>
      <c r="H31" s="56">
        <v>670</v>
      </c>
      <c r="I31" s="56"/>
      <c r="J31" s="56"/>
      <c r="K31" s="56"/>
      <c r="L31" s="55">
        <v>1.4</v>
      </c>
      <c r="M31" s="70">
        <v>0</v>
      </c>
      <c r="N31" s="76"/>
      <c r="O31" s="61"/>
      <c r="P31" s="276"/>
      <c r="Q31" s="287"/>
      <c r="R31" s="295"/>
      <c r="S31" s="288"/>
      <c r="T31" s="281">
        <v>50</v>
      </c>
      <c r="U31" s="82">
        <v>2.2000000000000002</v>
      </c>
      <c r="V31" s="82"/>
      <c r="W31" s="82"/>
      <c r="X31" s="83"/>
    </row>
    <row r="32" spans="1:24" x14ac:dyDescent="0.15">
      <c r="A32" s="26" t="b">
        <f>AND(IF((B32=Calculator!$B$42),1,0),IF((E32=Calculator!$D$42),1,0), IF((C32=Calculator!$G$42),1,0))</f>
        <v>0</v>
      </c>
      <c r="B32" s="62" t="s">
        <v>46</v>
      </c>
      <c r="C32" s="75" t="s">
        <v>274</v>
      </c>
      <c r="D32" s="75" t="s">
        <v>156</v>
      </c>
      <c r="E32" s="78">
        <v>3</v>
      </c>
      <c r="F32" s="56">
        <v>70</v>
      </c>
      <c r="G32" s="56">
        <v>240</v>
      </c>
      <c r="H32" s="56">
        <v>910</v>
      </c>
      <c r="I32" s="56"/>
      <c r="J32" s="56"/>
      <c r="K32" s="56"/>
      <c r="L32" s="55">
        <v>1.4</v>
      </c>
      <c r="M32" s="70">
        <v>0</v>
      </c>
      <c r="N32" s="76"/>
      <c r="O32" s="61"/>
      <c r="P32" s="276"/>
      <c r="Q32" s="287"/>
      <c r="R32" s="295"/>
      <c r="S32" s="288"/>
      <c r="T32" s="281">
        <v>50</v>
      </c>
      <c r="U32" s="82">
        <v>2.2000000000000002</v>
      </c>
      <c r="V32" s="82"/>
      <c r="W32" s="82"/>
      <c r="X32" s="83"/>
    </row>
    <row r="33" spans="1:24" x14ac:dyDescent="0.15">
      <c r="A33" s="26" t="b">
        <f>AND(IF((B33=Calculator!$B$42),1,0),IF((E33=Calculator!$D$42),1,0), IF((C33=Calculator!$G$42),1,0))</f>
        <v>0</v>
      </c>
      <c r="B33" s="62"/>
      <c r="C33" s="75"/>
      <c r="D33" s="75"/>
      <c r="E33" s="78"/>
      <c r="F33" s="53" t="s">
        <v>112</v>
      </c>
      <c r="G33" s="53" t="s">
        <v>117</v>
      </c>
      <c r="H33" s="55"/>
      <c r="I33" s="53"/>
      <c r="J33" s="53" t="s">
        <v>118</v>
      </c>
      <c r="K33" s="53"/>
      <c r="L33" s="53" t="s">
        <v>43</v>
      </c>
      <c r="M33" s="68" t="s">
        <v>120</v>
      </c>
      <c r="N33" s="60"/>
      <c r="O33" s="61"/>
      <c r="P33" s="276"/>
      <c r="Q33" s="287"/>
      <c r="R33" s="295"/>
      <c r="S33" s="288"/>
      <c r="T33" s="279" t="s">
        <v>121</v>
      </c>
      <c r="U33" s="82"/>
      <c r="V33" s="82"/>
      <c r="W33" s="82"/>
      <c r="X33" s="83"/>
    </row>
    <row r="34" spans="1:24" x14ac:dyDescent="0.15">
      <c r="A34" s="26" t="b">
        <f>AND(IF((B34=Calculator!$B$42),1,0),IF((E34=Calculator!$D$42),1,0), IF((C34=Calculator!$G$42),1,0))</f>
        <v>0</v>
      </c>
      <c r="B34" s="62" t="s">
        <v>52</v>
      </c>
      <c r="C34" s="75" t="s">
        <v>277</v>
      </c>
      <c r="D34" s="75" t="s">
        <v>593</v>
      </c>
      <c r="E34" s="78">
        <v>1</v>
      </c>
      <c r="F34" s="27">
        <v>25</v>
      </c>
      <c r="G34" s="27">
        <v>120</v>
      </c>
      <c r="H34" s="55"/>
      <c r="I34" s="27"/>
      <c r="J34" s="27">
        <v>80</v>
      </c>
      <c r="K34" s="27"/>
      <c r="L34" s="27">
        <v>1</v>
      </c>
      <c r="M34" s="67">
        <v>0</v>
      </c>
      <c r="N34" s="60"/>
      <c r="O34" s="61"/>
      <c r="P34" s="276"/>
      <c r="Q34" s="287"/>
      <c r="R34" s="295"/>
      <c r="S34" s="288"/>
      <c r="T34" s="282" t="s">
        <v>602</v>
      </c>
      <c r="U34" s="82"/>
      <c r="V34" s="82"/>
      <c r="W34" s="82"/>
      <c r="X34" s="83"/>
    </row>
    <row r="35" spans="1:24" x14ac:dyDescent="0.15">
      <c r="A35" s="26" t="b">
        <f>AND(IF((B35=Calculator!$B$42),1,0),IF((E35=Calculator!$D$42),1,0), IF((C35=Calculator!$G$42),1,0))</f>
        <v>0</v>
      </c>
      <c r="B35" s="62" t="s">
        <v>52</v>
      </c>
      <c r="C35" s="75" t="s">
        <v>277</v>
      </c>
      <c r="D35" s="75" t="s">
        <v>593</v>
      </c>
      <c r="E35" s="78">
        <v>2</v>
      </c>
      <c r="F35" s="27">
        <v>24</v>
      </c>
      <c r="G35" s="27">
        <v>120</v>
      </c>
      <c r="H35" s="55"/>
      <c r="I35" s="27"/>
      <c r="J35" s="27">
        <v>160</v>
      </c>
      <c r="K35" s="27"/>
      <c r="L35" s="27">
        <v>1</v>
      </c>
      <c r="M35" s="67">
        <v>0</v>
      </c>
      <c r="N35" s="60"/>
      <c r="O35" s="61"/>
      <c r="P35" s="276"/>
      <c r="Q35" s="287"/>
      <c r="R35" s="295"/>
      <c r="S35" s="288"/>
      <c r="T35" s="282" t="s">
        <v>602</v>
      </c>
      <c r="U35" s="82"/>
      <c r="V35" s="82"/>
      <c r="W35" s="82"/>
      <c r="X35" s="83"/>
    </row>
    <row r="36" spans="1:24" x14ac:dyDescent="0.15">
      <c r="A36" s="26" t="b">
        <f>AND(IF((B36=Calculator!$B$42),1,0),IF((E36=Calculator!$D$42),1,0), IF((C36=Calculator!$G$42),1,0))</f>
        <v>0</v>
      </c>
      <c r="B36" s="62" t="s">
        <v>52</v>
      </c>
      <c r="C36" s="75" t="s">
        <v>277</v>
      </c>
      <c r="D36" s="75" t="s">
        <v>593</v>
      </c>
      <c r="E36" s="78">
        <v>3</v>
      </c>
      <c r="F36" s="27">
        <v>23</v>
      </c>
      <c r="G36" s="27">
        <v>120</v>
      </c>
      <c r="H36" s="55"/>
      <c r="I36" s="27"/>
      <c r="J36" s="27">
        <v>240</v>
      </c>
      <c r="K36" s="27"/>
      <c r="L36" s="27">
        <v>1</v>
      </c>
      <c r="M36" s="67">
        <v>0</v>
      </c>
      <c r="N36" s="60"/>
      <c r="O36" s="61"/>
      <c r="P36" s="276"/>
      <c r="Q36" s="287"/>
      <c r="R36" s="295"/>
      <c r="S36" s="288"/>
      <c r="T36" s="282" t="s">
        <v>602</v>
      </c>
      <c r="U36" s="82"/>
      <c r="V36" s="82"/>
      <c r="W36" s="82"/>
      <c r="X36" s="83"/>
    </row>
    <row r="37" spans="1:24" x14ac:dyDescent="0.15">
      <c r="A37" s="26" t="b">
        <f>AND(IF((B37=Calculator!$B$42),1,0),IF((E37=Calculator!$D$42),1,0), IF((C37=Calculator!$G$42),1,0))</f>
        <v>0</v>
      </c>
      <c r="B37" s="62" t="s">
        <v>52</v>
      </c>
      <c r="C37" s="75" t="s">
        <v>277</v>
      </c>
      <c r="D37" s="75" t="s">
        <v>593</v>
      </c>
      <c r="E37" s="78">
        <v>4</v>
      </c>
      <c r="F37" s="27">
        <v>22</v>
      </c>
      <c r="G37" s="27">
        <v>120</v>
      </c>
      <c r="H37" s="55"/>
      <c r="I37" s="27"/>
      <c r="J37" s="27">
        <v>320</v>
      </c>
      <c r="K37" s="27"/>
      <c r="L37" s="27">
        <v>1</v>
      </c>
      <c r="M37" s="67">
        <v>0</v>
      </c>
      <c r="N37" s="60"/>
      <c r="O37" s="61"/>
      <c r="P37" s="276"/>
      <c r="Q37" s="287"/>
      <c r="R37" s="295"/>
      <c r="S37" s="288"/>
      <c r="T37" s="282" t="s">
        <v>602</v>
      </c>
      <c r="U37" s="82"/>
      <c r="V37" s="82"/>
      <c r="W37" s="82"/>
      <c r="X37" s="83"/>
    </row>
    <row r="38" spans="1:24" x14ac:dyDescent="0.15">
      <c r="A38" s="26" t="b">
        <f>AND(IF((B38=Calculator!$B$42),1,0),IF((E38=Calculator!$D$42),1,0), IF((C38=Calculator!$G$42),1,0))</f>
        <v>0</v>
      </c>
      <c r="B38" s="62" t="s">
        <v>52</v>
      </c>
      <c r="C38" s="75" t="s">
        <v>277</v>
      </c>
      <c r="D38" s="75" t="s">
        <v>593</v>
      </c>
      <c r="E38" s="78">
        <v>5</v>
      </c>
      <c r="F38" s="27">
        <v>12</v>
      </c>
      <c r="G38" s="27">
        <v>120</v>
      </c>
      <c r="H38" s="55"/>
      <c r="I38" s="27"/>
      <c r="J38" s="27">
        <v>400</v>
      </c>
      <c r="K38" s="27"/>
      <c r="L38" s="27">
        <v>1</v>
      </c>
      <c r="M38" s="67">
        <v>0</v>
      </c>
      <c r="N38" s="60"/>
      <c r="O38" s="61"/>
      <c r="P38" s="276"/>
      <c r="Q38" s="287"/>
      <c r="R38" s="295"/>
      <c r="S38" s="288"/>
      <c r="T38" s="282" t="s">
        <v>602</v>
      </c>
      <c r="U38" s="82"/>
      <c r="V38" s="82"/>
      <c r="W38" s="82"/>
      <c r="X38" s="83"/>
    </row>
    <row r="39" spans="1:24" x14ac:dyDescent="0.15">
      <c r="A39" s="26" t="b">
        <f>AND(IF((B39=Calculator!$B$42),1,0),IF((E39=Calculator!$D$42),1,0), IF((C39=Calculator!$G$42),1,0))</f>
        <v>0</v>
      </c>
      <c r="B39" s="62"/>
      <c r="C39" s="75"/>
      <c r="D39" s="75"/>
      <c r="E39" s="78"/>
      <c r="F39" s="53" t="s">
        <v>112</v>
      </c>
      <c r="G39" s="53" t="s">
        <v>117</v>
      </c>
      <c r="H39" s="58"/>
      <c r="I39" s="58"/>
      <c r="J39" s="58"/>
      <c r="K39" s="58"/>
      <c r="L39" s="53" t="s">
        <v>43</v>
      </c>
      <c r="M39" s="68" t="s">
        <v>120</v>
      </c>
      <c r="N39" s="58" t="s">
        <v>595</v>
      </c>
      <c r="O39" s="58" t="s">
        <v>370</v>
      </c>
      <c r="P39" s="277"/>
      <c r="Q39" s="289"/>
      <c r="R39" s="296"/>
      <c r="S39" s="290"/>
      <c r="T39" s="281"/>
      <c r="U39" s="82"/>
      <c r="V39" s="82"/>
      <c r="W39" s="82"/>
      <c r="X39" s="83"/>
    </row>
    <row r="40" spans="1:24" x14ac:dyDescent="0.15">
      <c r="A40" s="26" t="b">
        <f>AND(IF((B40=Calculator!$B$42),1,0),IF((E40=Calculator!$D$42),1,0), IF((C40=Calculator!$G$42),1,0))</f>
        <v>0</v>
      </c>
      <c r="B40" s="62" t="s">
        <v>52</v>
      </c>
      <c r="C40" s="75" t="s">
        <v>44</v>
      </c>
      <c r="D40" s="75" t="s">
        <v>594</v>
      </c>
      <c r="E40" s="78">
        <v>1</v>
      </c>
      <c r="F40" s="27">
        <v>12</v>
      </c>
      <c r="G40" s="27">
        <v>50</v>
      </c>
      <c r="H40" s="27"/>
      <c r="I40" s="27"/>
      <c r="J40" s="27"/>
      <c r="K40" s="27"/>
      <c r="L40" s="27">
        <v>1.2</v>
      </c>
      <c r="M40" s="67">
        <v>0</v>
      </c>
      <c r="N40" s="27">
        <v>0.09</v>
      </c>
      <c r="O40" s="53">
        <v>0.3</v>
      </c>
      <c r="P40" s="278"/>
      <c r="Q40" s="291"/>
      <c r="R40" s="297"/>
      <c r="S40" s="292"/>
      <c r="T40" s="281"/>
      <c r="U40" s="82"/>
      <c r="V40" s="82"/>
      <c r="W40" s="82"/>
      <c r="X40" s="83"/>
    </row>
    <row r="41" spans="1:24" x14ac:dyDescent="0.15">
      <c r="A41" s="26" t="b">
        <f>AND(IF((B41=Calculator!$B$42),1,0),IF((E41=Calculator!$D$42),1,0), IF((C41=Calculator!$G$42),1,0))</f>
        <v>0</v>
      </c>
      <c r="B41" s="62" t="s">
        <v>52</v>
      </c>
      <c r="C41" s="75" t="s">
        <v>44</v>
      </c>
      <c r="D41" s="75" t="s">
        <v>594</v>
      </c>
      <c r="E41" s="78">
        <v>2</v>
      </c>
      <c r="F41" s="27">
        <v>11</v>
      </c>
      <c r="G41" s="27">
        <v>58</v>
      </c>
      <c r="H41" s="27"/>
      <c r="I41" s="27"/>
      <c r="J41" s="27"/>
      <c r="K41" s="27"/>
      <c r="L41" s="27">
        <v>1.2</v>
      </c>
      <c r="M41" s="67">
        <v>0</v>
      </c>
      <c r="N41" s="27">
        <v>0.13</v>
      </c>
      <c r="O41" s="53">
        <v>0.35</v>
      </c>
      <c r="P41" s="278"/>
      <c r="Q41" s="291"/>
      <c r="R41" s="297"/>
      <c r="S41" s="292"/>
      <c r="T41" s="281"/>
      <c r="U41" s="82"/>
      <c r="V41" s="82"/>
      <c r="W41" s="82"/>
      <c r="X41" s="83"/>
    </row>
    <row r="42" spans="1:24" x14ac:dyDescent="0.15">
      <c r="A42" s="26" t="b">
        <f>AND(IF((B42=Calculator!$B$42),1,0),IF((E42=Calculator!$D$42),1,0), IF((C42=Calculator!$G$42),1,0))</f>
        <v>0</v>
      </c>
      <c r="B42" s="62" t="s">
        <v>52</v>
      </c>
      <c r="C42" s="75" t="s">
        <v>44</v>
      </c>
      <c r="D42" s="75" t="s">
        <v>594</v>
      </c>
      <c r="E42" s="78">
        <v>3</v>
      </c>
      <c r="F42" s="27">
        <v>10</v>
      </c>
      <c r="G42" s="27">
        <v>66</v>
      </c>
      <c r="H42" s="27"/>
      <c r="I42" s="27"/>
      <c r="J42" s="27"/>
      <c r="K42" s="27"/>
      <c r="L42" s="27">
        <v>1.2</v>
      </c>
      <c r="M42" s="67">
        <v>0</v>
      </c>
      <c r="N42" s="27">
        <v>0.17</v>
      </c>
      <c r="O42" s="53">
        <v>0.4</v>
      </c>
      <c r="P42" s="278"/>
      <c r="Q42" s="291"/>
      <c r="R42" s="297"/>
      <c r="S42" s="292"/>
      <c r="T42" s="281"/>
      <c r="U42" s="82"/>
      <c r="V42" s="82"/>
      <c r="W42" s="82"/>
      <c r="X42" s="83"/>
    </row>
    <row r="43" spans="1:24" x14ac:dyDescent="0.15">
      <c r="A43" s="26" t="b">
        <f>AND(IF((B43=Calculator!$B$42),1,0),IF((E43=Calculator!$D$42),1,0), IF((C43=Calculator!$G$42),1,0))</f>
        <v>0</v>
      </c>
      <c r="B43" s="62" t="s">
        <v>52</v>
      </c>
      <c r="C43" s="75" t="s">
        <v>44</v>
      </c>
      <c r="D43" s="75" t="s">
        <v>594</v>
      </c>
      <c r="E43" s="78">
        <v>4</v>
      </c>
      <c r="F43" s="27">
        <v>9</v>
      </c>
      <c r="G43" s="27">
        <v>74</v>
      </c>
      <c r="H43" s="27"/>
      <c r="I43" s="27"/>
      <c r="J43" s="27"/>
      <c r="K43" s="27"/>
      <c r="L43" s="27">
        <v>1.2</v>
      </c>
      <c r="M43" s="67">
        <v>0</v>
      </c>
      <c r="N43" s="27">
        <v>0.21</v>
      </c>
      <c r="O43" s="53">
        <v>0.45</v>
      </c>
      <c r="P43" s="278"/>
      <c r="Q43" s="291"/>
      <c r="R43" s="297"/>
      <c r="S43" s="292"/>
      <c r="T43" s="281"/>
      <c r="U43" s="82"/>
      <c r="V43" s="82"/>
      <c r="W43" s="82"/>
      <c r="X43" s="83"/>
    </row>
    <row r="44" spans="1:24" x14ac:dyDescent="0.15">
      <c r="A44" s="26" t="b">
        <f>AND(IF((B44=Calculator!$B$42),1,0),IF((E44=Calculator!$D$42),1,0), IF((C44=Calculator!$G$42),1,0))</f>
        <v>0</v>
      </c>
      <c r="B44" s="62" t="s">
        <v>52</v>
      </c>
      <c r="C44" s="75" t="s">
        <v>44</v>
      </c>
      <c r="D44" s="75" t="s">
        <v>594</v>
      </c>
      <c r="E44" s="78">
        <v>5</v>
      </c>
      <c r="F44" s="27">
        <v>8</v>
      </c>
      <c r="G44" s="27">
        <v>82</v>
      </c>
      <c r="H44" s="27"/>
      <c r="I44" s="27"/>
      <c r="J44" s="27"/>
      <c r="K44" s="27"/>
      <c r="L44" s="27">
        <v>1.2</v>
      </c>
      <c r="M44" s="67">
        <v>0</v>
      </c>
      <c r="N44" s="27">
        <v>0.25</v>
      </c>
      <c r="O44" s="53">
        <v>0.65</v>
      </c>
      <c r="P44" s="278"/>
      <c r="Q44" s="291"/>
      <c r="R44" s="297"/>
      <c r="S44" s="292"/>
      <c r="T44" s="281"/>
      <c r="U44" s="82"/>
      <c r="V44" s="82"/>
      <c r="W44" s="82"/>
      <c r="X44" s="83"/>
    </row>
    <row r="45" spans="1:24" x14ac:dyDescent="0.15">
      <c r="A45" s="26" t="b">
        <f>AND(IF((B45=Calculator!$B$42),1,0),IF((E45=Calculator!$D$42),1,0), IF((C45=Calculator!$G$42),1,0))</f>
        <v>0</v>
      </c>
      <c r="B45" s="62"/>
      <c r="C45" s="75"/>
      <c r="D45" s="75"/>
      <c r="E45" s="78"/>
      <c r="F45" s="53" t="s">
        <v>112</v>
      </c>
      <c r="G45" s="53" t="s">
        <v>117</v>
      </c>
      <c r="H45" s="53" t="s">
        <v>133</v>
      </c>
      <c r="I45" s="53"/>
      <c r="J45" s="53"/>
      <c r="K45" s="53"/>
      <c r="L45" s="53" t="s">
        <v>43</v>
      </c>
      <c r="M45" s="70"/>
      <c r="N45" s="76"/>
      <c r="O45" s="61"/>
      <c r="P45" s="276"/>
      <c r="Q45" s="287"/>
      <c r="R45" s="295"/>
      <c r="S45" s="288"/>
      <c r="T45" s="282" t="s">
        <v>598</v>
      </c>
      <c r="U45" s="81" t="s">
        <v>43</v>
      </c>
      <c r="V45" s="86" t="s">
        <v>600</v>
      </c>
      <c r="W45" s="86" t="s">
        <v>599</v>
      </c>
      <c r="X45" s="83"/>
    </row>
    <row r="46" spans="1:24" x14ac:dyDescent="0.15">
      <c r="A46" s="26" t="b">
        <f>AND(IF((B46=Calculator!$B$42),1,0),IF((E46=Calculator!$D$42),1,0), IF((C46=Calculator!$G$42),1,0))</f>
        <v>0</v>
      </c>
      <c r="B46" s="62" t="s">
        <v>52</v>
      </c>
      <c r="C46" s="75" t="s">
        <v>274</v>
      </c>
      <c r="D46" s="75" t="s">
        <v>597</v>
      </c>
      <c r="E46" s="78">
        <v>1</v>
      </c>
      <c r="F46" s="27">
        <v>16</v>
      </c>
      <c r="G46" s="27">
        <v>40</v>
      </c>
      <c r="H46" s="27">
        <v>225</v>
      </c>
      <c r="I46" s="27"/>
      <c r="J46" s="27"/>
      <c r="K46" s="27"/>
      <c r="L46" s="27">
        <v>0.3</v>
      </c>
      <c r="M46" s="70"/>
      <c r="N46" s="76"/>
      <c r="O46" s="61"/>
      <c r="P46" s="276"/>
      <c r="Q46" s="287"/>
      <c r="R46" s="295"/>
      <c r="S46" s="288"/>
      <c r="T46" s="279">
        <v>8</v>
      </c>
      <c r="U46" s="81">
        <v>1.4999999999999999E-2</v>
      </c>
      <c r="V46" s="84">
        <v>0.6</v>
      </c>
      <c r="W46" s="81">
        <v>20</v>
      </c>
      <c r="X46" s="83"/>
    </row>
    <row r="47" spans="1:24" x14ac:dyDescent="0.15">
      <c r="A47" s="26" t="b">
        <f>AND(IF((B47=Calculator!$B$42),1,0),IF((E47=Calculator!$D$42),1,0), IF((C47=Calculator!$G$42),1,0))</f>
        <v>0</v>
      </c>
      <c r="B47" s="62" t="s">
        <v>52</v>
      </c>
      <c r="C47" s="75" t="s">
        <v>274</v>
      </c>
      <c r="D47" s="75" t="s">
        <v>597</v>
      </c>
      <c r="E47" s="78">
        <v>2</v>
      </c>
      <c r="F47" s="27">
        <v>16</v>
      </c>
      <c r="G47" s="27">
        <v>50</v>
      </c>
      <c r="H47" s="27">
        <v>350</v>
      </c>
      <c r="I47" s="27"/>
      <c r="J47" s="27"/>
      <c r="K47" s="27"/>
      <c r="L47" s="27">
        <v>0.3</v>
      </c>
      <c r="M47" s="70"/>
      <c r="N47" s="76"/>
      <c r="O47" s="61"/>
      <c r="P47" s="276"/>
      <c r="Q47" s="287"/>
      <c r="R47" s="295"/>
      <c r="S47" s="288"/>
      <c r="T47" s="279">
        <v>12</v>
      </c>
      <c r="U47" s="81">
        <v>1.4999999999999999E-2</v>
      </c>
      <c r="V47" s="81">
        <v>0.6</v>
      </c>
      <c r="W47" s="81">
        <v>20</v>
      </c>
      <c r="X47" s="83"/>
    </row>
    <row r="48" spans="1:24" x14ac:dyDescent="0.15">
      <c r="A48" s="26" t="b">
        <f>AND(IF((B48=Calculator!$B$42),1,0),IF((E48=Calculator!$D$42),1,0), IF((C48=Calculator!$G$42),1,0))</f>
        <v>0</v>
      </c>
      <c r="B48" s="62" t="s">
        <v>52</v>
      </c>
      <c r="C48" s="75" t="s">
        <v>274</v>
      </c>
      <c r="D48" s="75" t="s">
        <v>597</v>
      </c>
      <c r="E48" s="78">
        <v>3</v>
      </c>
      <c r="F48" s="27">
        <v>16</v>
      </c>
      <c r="G48" s="27">
        <v>60</v>
      </c>
      <c r="H48" s="27">
        <v>475</v>
      </c>
      <c r="I48" s="27"/>
      <c r="J48" s="27"/>
      <c r="K48" s="27"/>
      <c r="L48" s="27">
        <v>0.3</v>
      </c>
      <c r="M48" s="70"/>
      <c r="N48" s="76"/>
      <c r="O48" s="61"/>
      <c r="P48" s="276"/>
      <c r="Q48" s="287"/>
      <c r="R48" s="295"/>
      <c r="S48" s="288"/>
      <c r="T48" s="279">
        <v>20</v>
      </c>
      <c r="U48" s="81">
        <v>1.4999999999999999E-2</v>
      </c>
      <c r="V48" s="81">
        <v>0.6</v>
      </c>
      <c r="W48" s="81">
        <v>20</v>
      </c>
      <c r="X48" s="83"/>
    </row>
    <row r="49" spans="1:24" x14ac:dyDescent="0.15">
      <c r="A49" s="26" t="b">
        <f>AND(IF((B49=Calculator!$B$42),1,0),IF((E49=Calculator!$D$42),1,0), IF((C49=Calculator!$G$42),1,0))</f>
        <v>0</v>
      </c>
      <c r="B49" s="62"/>
      <c r="C49" s="75"/>
      <c r="D49" s="75"/>
      <c r="E49" s="78"/>
      <c r="F49" s="53" t="s">
        <v>112</v>
      </c>
      <c r="G49" s="53" t="s">
        <v>117</v>
      </c>
      <c r="H49" s="55"/>
      <c r="I49" s="53"/>
      <c r="J49" s="58" t="s">
        <v>596</v>
      </c>
      <c r="K49" s="58"/>
      <c r="L49" s="53" t="s">
        <v>43</v>
      </c>
      <c r="M49" s="68" t="s">
        <v>120</v>
      </c>
      <c r="N49" s="76"/>
      <c r="O49" s="61"/>
      <c r="P49" s="276"/>
      <c r="Q49" s="287"/>
      <c r="R49" s="295"/>
      <c r="S49" s="288"/>
      <c r="T49" s="279"/>
      <c r="U49" s="81" t="s">
        <v>121</v>
      </c>
      <c r="V49" s="82"/>
      <c r="W49" s="82"/>
      <c r="X49" s="83"/>
    </row>
    <row r="50" spans="1:24" x14ac:dyDescent="0.15">
      <c r="A50" s="26" t="b">
        <f>AND(IF((B50=Calculator!$B$42),1,0),IF((E50=Calculator!$D$42),1,0), IF((C50=Calculator!$G$42),1,0))</f>
        <v>0</v>
      </c>
      <c r="B50" s="62" t="s">
        <v>54</v>
      </c>
      <c r="C50" s="75" t="s">
        <v>277</v>
      </c>
      <c r="D50" s="75" t="s">
        <v>601</v>
      </c>
      <c r="E50" s="78">
        <v>1</v>
      </c>
      <c r="F50" s="27">
        <v>22</v>
      </c>
      <c r="G50" s="27">
        <v>100</v>
      </c>
      <c r="H50" s="55"/>
      <c r="I50" s="27"/>
      <c r="J50" s="27">
        <v>150</v>
      </c>
      <c r="K50" s="27"/>
      <c r="L50" s="27">
        <v>1.1000000000000001</v>
      </c>
      <c r="M50" s="67">
        <v>0</v>
      </c>
      <c r="N50" s="60"/>
      <c r="O50" s="61"/>
      <c r="P50" s="276"/>
      <c r="Q50" s="287"/>
      <c r="R50" s="295"/>
      <c r="S50" s="288"/>
      <c r="T50" s="281"/>
      <c r="U50" s="86" t="s">
        <v>602</v>
      </c>
      <c r="V50" s="82"/>
      <c r="W50" s="82"/>
      <c r="X50" s="83"/>
    </row>
    <row r="51" spans="1:24" x14ac:dyDescent="0.15">
      <c r="A51" s="26" t="b">
        <f>AND(IF((B51=Calculator!$B$42),1,0),IF((E51=Calculator!$D$42),1,0), IF((C51=Calculator!$G$42),1,0))</f>
        <v>0</v>
      </c>
      <c r="B51" s="62" t="s">
        <v>54</v>
      </c>
      <c r="C51" s="75" t="s">
        <v>277</v>
      </c>
      <c r="D51" s="75" t="s">
        <v>601</v>
      </c>
      <c r="E51" s="78">
        <v>2</v>
      </c>
      <c r="F51" s="27">
        <v>21</v>
      </c>
      <c r="G51" s="27">
        <v>115</v>
      </c>
      <c r="H51" s="55"/>
      <c r="I51" s="27"/>
      <c r="J51" s="27">
        <v>225</v>
      </c>
      <c r="K51" s="27"/>
      <c r="L51" s="27">
        <v>1.1000000000000001</v>
      </c>
      <c r="M51" s="67">
        <v>0</v>
      </c>
      <c r="N51" s="60"/>
      <c r="O51" s="61"/>
      <c r="P51" s="276"/>
      <c r="Q51" s="287"/>
      <c r="R51" s="295"/>
      <c r="S51" s="288"/>
      <c r="T51" s="281"/>
      <c r="U51" s="86" t="s">
        <v>602</v>
      </c>
      <c r="V51" s="82"/>
      <c r="W51" s="82"/>
      <c r="X51" s="83"/>
    </row>
    <row r="52" spans="1:24" x14ac:dyDescent="0.15">
      <c r="A52" s="26" t="b">
        <f>AND(IF((B52=Calculator!$B$42),1,0),IF((E52=Calculator!$D$42),1,0), IF((C52=Calculator!$G$42),1,0))</f>
        <v>0</v>
      </c>
      <c r="B52" s="62" t="s">
        <v>54</v>
      </c>
      <c r="C52" s="75" t="s">
        <v>277</v>
      </c>
      <c r="D52" s="75" t="s">
        <v>601</v>
      </c>
      <c r="E52" s="78">
        <v>3</v>
      </c>
      <c r="F52" s="27">
        <v>20</v>
      </c>
      <c r="G52" s="27">
        <v>130</v>
      </c>
      <c r="H52" s="55"/>
      <c r="I52" s="27"/>
      <c r="J52" s="27">
        <v>300</v>
      </c>
      <c r="K52" s="27"/>
      <c r="L52" s="27">
        <v>1.1000000000000001</v>
      </c>
      <c r="M52" s="67">
        <v>0</v>
      </c>
      <c r="N52" s="60"/>
      <c r="O52" s="61"/>
      <c r="P52" s="276"/>
      <c r="Q52" s="287"/>
      <c r="R52" s="295"/>
      <c r="S52" s="288"/>
      <c r="T52" s="281"/>
      <c r="U52" s="86" t="s">
        <v>602</v>
      </c>
      <c r="V52" s="82"/>
      <c r="W52" s="82"/>
      <c r="X52" s="83"/>
    </row>
    <row r="53" spans="1:24" x14ac:dyDescent="0.15">
      <c r="A53" s="26" t="b">
        <f>AND(IF((B53=Calculator!$B$42),1,0),IF((E53=Calculator!$D$42),1,0), IF((C53=Calculator!$G$42),1,0))</f>
        <v>0</v>
      </c>
      <c r="B53" s="62" t="s">
        <v>54</v>
      </c>
      <c r="C53" s="75" t="s">
        <v>277</v>
      </c>
      <c r="D53" s="75" t="s">
        <v>601</v>
      </c>
      <c r="E53" s="78">
        <v>4</v>
      </c>
      <c r="F53" s="27">
        <v>19</v>
      </c>
      <c r="G53" s="27">
        <v>145</v>
      </c>
      <c r="H53" s="55"/>
      <c r="I53" s="27"/>
      <c r="J53" s="27">
        <v>375</v>
      </c>
      <c r="K53" s="27"/>
      <c r="L53" s="27">
        <v>1.1000000000000001</v>
      </c>
      <c r="M53" s="67">
        <v>0</v>
      </c>
      <c r="N53" s="60"/>
      <c r="O53" s="61"/>
      <c r="P53" s="276"/>
      <c r="Q53" s="287"/>
      <c r="R53" s="295"/>
      <c r="S53" s="288"/>
      <c r="T53" s="281"/>
      <c r="U53" s="86" t="s">
        <v>602</v>
      </c>
      <c r="V53" s="82"/>
      <c r="W53" s="82"/>
      <c r="X53" s="83"/>
    </row>
    <row r="54" spans="1:24" x14ac:dyDescent="0.15">
      <c r="A54" s="26" t="b">
        <f>AND(IF((B54=Calculator!$B$42),1,0),IF((E54=Calculator!$D$42),1,0), IF((C54=Calculator!$G$42),1,0))</f>
        <v>0</v>
      </c>
      <c r="B54" s="62" t="s">
        <v>54</v>
      </c>
      <c r="C54" s="75" t="s">
        <v>277</v>
      </c>
      <c r="D54" s="75" t="s">
        <v>601</v>
      </c>
      <c r="E54" s="78">
        <v>5</v>
      </c>
      <c r="F54" s="27">
        <v>10</v>
      </c>
      <c r="G54" s="27">
        <v>160</v>
      </c>
      <c r="H54" s="55"/>
      <c r="I54" s="27"/>
      <c r="J54" s="27">
        <v>450</v>
      </c>
      <c r="K54" s="27"/>
      <c r="L54" s="27">
        <v>1.1000000000000001</v>
      </c>
      <c r="M54" s="67">
        <v>0</v>
      </c>
      <c r="N54" s="60"/>
      <c r="O54" s="61"/>
      <c r="P54" s="276"/>
      <c r="Q54" s="287"/>
      <c r="R54" s="295"/>
      <c r="S54" s="288"/>
      <c r="T54" s="281"/>
      <c r="U54" s="86" t="s">
        <v>602</v>
      </c>
      <c r="V54" s="82"/>
      <c r="W54" s="82"/>
      <c r="X54" s="83"/>
    </row>
    <row r="55" spans="1:24" x14ac:dyDescent="0.15">
      <c r="A55" s="26" t="b">
        <f>AND(IF((B55=Calculator!$B$42),1,0),IF((E55=Calculator!$D$42),1,0), IF((C55=Calculator!$G$42),1,0))</f>
        <v>0</v>
      </c>
      <c r="B55" s="62"/>
      <c r="C55" s="75"/>
      <c r="D55" s="75"/>
      <c r="E55" s="78"/>
      <c r="F55" s="53" t="s">
        <v>112</v>
      </c>
      <c r="G55" s="53" t="s">
        <v>117</v>
      </c>
      <c r="H55" s="58" t="s">
        <v>604</v>
      </c>
      <c r="I55" s="58"/>
      <c r="J55" s="58" t="s">
        <v>596</v>
      </c>
      <c r="K55" s="58"/>
      <c r="L55" s="53" t="s">
        <v>43</v>
      </c>
      <c r="M55" s="68" t="s">
        <v>120</v>
      </c>
      <c r="N55" s="60"/>
      <c r="O55" s="61"/>
      <c r="P55" s="276" t="s">
        <v>736</v>
      </c>
      <c r="Q55" s="287"/>
      <c r="R55" s="295"/>
      <c r="S55" s="288"/>
      <c r="T55" s="281"/>
      <c r="U55" s="86" t="s">
        <v>605</v>
      </c>
      <c r="V55" s="82"/>
      <c r="W55" s="82"/>
      <c r="X55" s="83"/>
    </row>
    <row r="56" spans="1:24" x14ac:dyDescent="0.15">
      <c r="A56" s="26" t="b">
        <f>AND(IF((B56=Calculator!$B$42),1,0),IF((E56=Calculator!$D$42),1,0), IF((C56=Calculator!$G$42),1,0))</f>
        <v>0</v>
      </c>
      <c r="B56" s="62" t="s">
        <v>54</v>
      </c>
      <c r="C56" s="75" t="s">
        <v>44</v>
      </c>
      <c r="D56" s="75" t="s">
        <v>603</v>
      </c>
      <c r="E56" s="78">
        <v>1</v>
      </c>
      <c r="F56" s="27">
        <v>3.5</v>
      </c>
      <c r="G56" s="27">
        <v>35</v>
      </c>
      <c r="H56" s="27">
        <v>80</v>
      </c>
      <c r="I56" s="27"/>
      <c r="J56" s="27">
        <v>0.1</v>
      </c>
      <c r="K56" s="27"/>
      <c r="L56" s="27">
        <v>1</v>
      </c>
      <c r="M56" s="67">
        <v>1.75</v>
      </c>
      <c r="N56" s="60"/>
      <c r="O56" s="61"/>
      <c r="P56" s="276">
        <v>10</v>
      </c>
      <c r="Q56" s="287"/>
      <c r="R56" s="295"/>
      <c r="S56" s="288"/>
      <c r="T56" s="281"/>
      <c r="U56" s="81">
        <v>4</v>
      </c>
      <c r="V56" s="82"/>
      <c r="W56" s="82"/>
      <c r="X56" s="83"/>
    </row>
    <row r="57" spans="1:24" x14ac:dyDescent="0.15">
      <c r="A57" s="26" t="b">
        <f>AND(IF((B57=Calculator!$B$42),1,0),IF((E57=Calculator!$D$42),1,0), IF((C57=Calculator!$G$42),1,0))</f>
        <v>0</v>
      </c>
      <c r="B57" s="62" t="s">
        <v>54</v>
      </c>
      <c r="C57" s="75" t="s">
        <v>44</v>
      </c>
      <c r="D57" s="75" t="s">
        <v>603</v>
      </c>
      <c r="E57" s="78">
        <v>2</v>
      </c>
      <c r="F57" s="27">
        <v>3.4</v>
      </c>
      <c r="G57" s="27">
        <v>37</v>
      </c>
      <c r="H57" s="27">
        <v>110</v>
      </c>
      <c r="I57" s="27"/>
      <c r="J57" s="27">
        <v>0.13</v>
      </c>
      <c r="K57" s="27"/>
      <c r="L57" s="27">
        <v>1</v>
      </c>
      <c r="M57" s="67">
        <v>1.75</v>
      </c>
      <c r="N57" s="60"/>
      <c r="O57" s="61"/>
      <c r="P57" s="276">
        <v>12</v>
      </c>
      <c r="Q57" s="287"/>
      <c r="R57" s="295"/>
      <c r="S57" s="288"/>
      <c r="T57" s="281"/>
      <c r="U57" s="81">
        <v>5</v>
      </c>
      <c r="V57" s="82"/>
      <c r="W57" s="82"/>
      <c r="X57" s="83"/>
    </row>
    <row r="58" spans="1:24" x14ac:dyDescent="0.15">
      <c r="A58" s="26" t="b">
        <f>AND(IF((B58=Calculator!$B$42),1,0),IF((E58=Calculator!$D$42),1,0), IF((C58=Calculator!$G$42),1,0))</f>
        <v>0</v>
      </c>
      <c r="B58" s="62" t="s">
        <v>54</v>
      </c>
      <c r="C58" s="75" t="s">
        <v>44</v>
      </c>
      <c r="D58" s="75" t="s">
        <v>603</v>
      </c>
      <c r="E58" s="78">
        <v>3</v>
      </c>
      <c r="F58" s="27">
        <v>3.3</v>
      </c>
      <c r="G58" s="27">
        <v>39</v>
      </c>
      <c r="H58" s="27">
        <v>140</v>
      </c>
      <c r="I58" s="27"/>
      <c r="J58" s="27">
        <v>0.16</v>
      </c>
      <c r="K58" s="27"/>
      <c r="L58" s="27">
        <v>1</v>
      </c>
      <c r="M58" s="67">
        <v>1.75</v>
      </c>
      <c r="N58" s="60"/>
      <c r="O58" s="61"/>
      <c r="P58" s="276">
        <v>14</v>
      </c>
      <c r="Q58" s="287"/>
      <c r="R58" s="295"/>
      <c r="S58" s="288"/>
      <c r="T58" s="281"/>
      <c r="U58" s="81">
        <v>6</v>
      </c>
      <c r="V58" s="82"/>
      <c r="W58" s="82"/>
      <c r="X58" s="83"/>
    </row>
    <row r="59" spans="1:24" x14ac:dyDescent="0.15">
      <c r="A59" s="26" t="b">
        <f>AND(IF((B59=Calculator!$B$42),1,0),IF((E59=Calculator!$D$42),1,0), IF((C59=Calculator!$G$42),1,0))</f>
        <v>0</v>
      </c>
      <c r="B59" s="62" t="s">
        <v>54</v>
      </c>
      <c r="C59" s="75" t="s">
        <v>44</v>
      </c>
      <c r="D59" s="75" t="s">
        <v>603</v>
      </c>
      <c r="E59" s="78">
        <v>4</v>
      </c>
      <c r="F59" s="27">
        <v>3.2</v>
      </c>
      <c r="G59" s="27">
        <v>41</v>
      </c>
      <c r="H59" s="27">
        <v>170</v>
      </c>
      <c r="I59" s="27"/>
      <c r="J59" s="57">
        <v>0.19</v>
      </c>
      <c r="K59" s="27"/>
      <c r="L59" s="57">
        <v>1</v>
      </c>
      <c r="M59" s="67">
        <v>1.75</v>
      </c>
      <c r="N59" s="60"/>
      <c r="O59" s="61"/>
      <c r="P59" s="276">
        <v>16</v>
      </c>
      <c r="Q59" s="287"/>
      <c r="R59" s="295"/>
      <c r="S59" s="288"/>
      <c r="T59" s="281"/>
      <c r="U59" s="81">
        <v>7</v>
      </c>
      <c r="V59" s="82"/>
      <c r="W59" s="82"/>
      <c r="X59" s="83"/>
    </row>
    <row r="60" spans="1:24" x14ac:dyDescent="0.15">
      <c r="A60" s="26" t="b">
        <f>AND(IF((B60=Calculator!$B$42),1,0),IF((E60=Calculator!$D$42),1,0), IF((C60=Calculator!$G$42),1,0))</f>
        <v>0</v>
      </c>
      <c r="B60" s="62" t="s">
        <v>54</v>
      </c>
      <c r="C60" s="75" t="s">
        <v>44</v>
      </c>
      <c r="D60" s="75" t="s">
        <v>603</v>
      </c>
      <c r="E60" s="78">
        <v>5</v>
      </c>
      <c r="F60" s="27">
        <v>3</v>
      </c>
      <c r="G60" s="27">
        <v>43</v>
      </c>
      <c r="H60" s="27">
        <v>200</v>
      </c>
      <c r="I60" s="27"/>
      <c r="J60" s="27">
        <v>0.25</v>
      </c>
      <c r="K60" s="27"/>
      <c r="L60" s="27">
        <v>1</v>
      </c>
      <c r="M60" s="67">
        <v>1.75</v>
      </c>
      <c r="N60" s="60"/>
      <c r="O60" s="61"/>
      <c r="P60" s="276">
        <v>20</v>
      </c>
      <c r="Q60" s="287"/>
      <c r="R60" s="295"/>
      <c r="S60" s="288"/>
      <c r="T60" s="281"/>
      <c r="U60" s="81">
        <v>8</v>
      </c>
      <c r="V60" s="82"/>
      <c r="W60" s="82"/>
      <c r="X60" s="83"/>
    </row>
    <row r="61" spans="1:24" x14ac:dyDescent="0.15">
      <c r="A61" s="26" t="b">
        <f>AND(IF((B61=Calculator!$B$42),1,0),IF((E61=Calculator!$D$42),1,0), IF((C61=Calculator!$G$42),1,0))</f>
        <v>0</v>
      </c>
      <c r="B61" s="62"/>
      <c r="C61" s="75"/>
      <c r="D61" s="75"/>
      <c r="E61" s="78"/>
      <c r="F61" s="53" t="s">
        <v>112</v>
      </c>
      <c r="G61" s="53" t="s">
        <v>117</v>
      </c>
      <c r="H61" s="53" t="s">
        <v>133</v>
      </c>
      <c r="I61" s="53"/>
      <c r="J61" s="53"/>
      <c r="K61" s="53"/>
      <c r="L61" s="53" t="s">
        <v>43</v>
      </c>
      <c r="M61" s="70"/>
      <c r="N61" s="76"/>
      <c r="O61" s="61"/>
      <c r="P61" s="276"/>
      <c r="Q61" s="287"/>
      <c r="R61" s="295"/>
      <c r="S61" s="288"/>
      <c r="T61" s="281"/>
      <c r="U61" s="82"/>
      <c r="V61" s="82"/>
      <c r="W61" s="82"/>
      <c r="X61" s="83"/>
    </row>
    <row r="62" spans="1:24" x14ac:dyDescent="0.15">
      <c r="A62" s="26" t="b">
        <f>AND(IF((B62=Calculator!$B$42),1,0),IF((E62=Calculator!$D$42),1,0), IF((C62=Calculator!$G$42),1,0))</f>
        <v>0</v>
      </c>
      <c r="B62" s="62" t="s">
        <v>54</v>
      </c>
      <c r="C62" s="75" t="s">
        <v>274</v>
      </c>
      <c r="D62" s="75" t="s">
        <v>606</v>
      </c>
      <c r="E62" s="78">
        <v>1</v>
      </c>
      <c r="F62" s="27">
        <v>120</v>
      </c>
      <c r="G62" s="27">
        <v>100</v>
      </c>
      <c r="H62" s="27">
        <v>750</v>
      </c>
      <c r="I62" s="27"/>
      <c r="J62" s="27"/>
      <c r="K62" s="27"/>
      <c r="L62" s="27">
        <v>5.2</v>
      </c>
      <c r="M62" s="70"/>
      <c r="N62" s="76"/>
      <c r="O62" s="61"/>
      <c r="P62" s="276"/>
      <c r="Q62" s="287"/>
      <c r="R62" s="295"/>
      <c r="S62" s="288"/>
      <c r="T62" s="281"/>
      <c r="U62" s="82"/>
      <c r="V62" s="82"/>
      <c r="W62" s="82"/>
      <c r="X62" s="83"/>
    </row>
    <row r="63" spans="1:24" x14ac:dyDescent="0.15">
      <c r="A63" s="26" t="b">
        <f>AND(IF((B63=Calculator!$B$42),1,0),IF((E63=Calculator!$D$42),1,0), IF((C63=Calculator!$G$42),1,0))</f>
        <v>0</v>
      </c>
      <c r="B63" s="62" t="s">
        <v>54</v>
      </c>
      <c r="C63" s="75" t="s">
        <v>274</v>
      </c>
      <c r="D63" s="75" t="s">
        <v>606</v>
      </c>
      <c r="E63" s="78">
        <v>2</v>
      </c>
      <c r="F63" s="27">
        <v>115</v>
      </c>
      <c r="G63" s="27">
        <v>125</v>
      </c>
      <c r="H63" s="27">
        <v>1250</v>
      </c>
      <c r="I63" s="27"/>
      <c r="J63" s="27"/>
      <c r="K63" s="27"/>
      <c r="L63" s="27">
        <v>5.2</v>
      </c>
      <c r="M63" s="70"/>
      <c r="N63" s="76"/>
      <c r="O63" s="61"/>
      <c r="P63" s="276"/>
      <c r="Q63" s="287"/>
      <c r="R63" s="295"/>
      <c r="S63" s="288"/>
      <c r="T63" s="281"/>
      <c r="U63" s="82"/>
      <c r="V63" s="82"/>
      <c r="W63" s="82"/>
      <c r="X63" s="83"/>
    </row>
    <row r="64" spans="1:24" x14ac:dyDescent="0.15">
      <c r="A64" s="26" t="b">
        <f>AND(IF((B64=Calculator!$B$42),1,0),IF((E64=Calculator!$D$42),1,0), IF((C64=Calculator!$G$42),1,0))</f>
        <v>0</v>
      </c>
      <c r="B64" s="62" t="s">
        <v>54</v>
      </c>
      <c r="C64" s="75" t="s">
        <v>274</v>
      </c>
      <c r="D64" s="75" t="s">
        <v>606</v>
      </c>
      <c r="E64" s="78">
        <v>3</v>
      </c>
      <c r="F64" s="27">
        <v>110</v>
      </c>
      <c r="G64" s="27">
        <v>150</v>
      </c>
      <c r="H64" s="27">
        <v>1750</v>
      </c>
      <c r="I64" s="27"/>
      <c r="J64" s="27"/>
      <c r="K64" s="27"/>
      <c r="L64" s="27">
        <v>5.2</v>
      </c>
      <c r="M64" s="70"/>
      <c r="N64" s="76"/>
      <c r="O64" s="61"/>
      <c r="P64" s="276"/>
      <c r="Q64" s="287"/>
      <c r="R64" s="295"/>
      <c r="S64" s="288"/>
      <c r="T64" s="281"/>
      <c r="U64" s="82"/>
      <c r="V64" s="82"/>
      <c r="W64" s="82"/>
      <c r="X64" s="83"/>
    </row>
    <row r="65" spans="1:24" x14ac:dyDescent="0.15">
      <c r="A65" s="26" t="b">
        <f>AND(IF((B65=Calculator!$B$42),1,0),IF((E65=Calculator!$D$42),1,0), IF((C65=Calculator!$G$42),1,0))</f>
        <v>0</v>
      </c>
      <c r="B65" s="62"/>
      <c r="C65" s="75"/>
      <c r="D65" s="75"/>
      <c r="E65" s="78"/>
      <c r="F65" s="53" t="s">
        <v>112</v>
      </c>
      <c r="G65" s="53" t="s">
        <v>117</v>
      </c>
      <c r="H65" s="58" t="s">
        <v>133</v>
      </c>
      <c r="I65" s="58"/>
      <c r="J65" s="58"/>
      <c r="K65" s="58"/>
      <c r="L65" s="53" t="s">
        <v>43</v>
      </c>
      <c r="M65" s="70"/>
      <c r="N65" s="76"/>
      <c r="O65" s="61"/>
      <c r="P65" s="276"/>
      <c r="Q65" s="287"/>
      <c r="R65" s="295"/>
      <c r="S65" s="288"/>
      <c r="T65" s="281"/>
      <c r="U65" s="82"/>
      <c r="V65" s="82"/>
      <c r="W65" s="82"/>
      <c r="X65" s="83"/>
    </row>
    <row r="66" spans="1:24" x14ac:dyDescent="0.15">
      <c r="A66" s="26" t="b">
        <f>AND(IF((B66=Calculator!$B$42),1,0),IF((E66=Calculator!$D$42),1,0), IF((C66=Calculator!$G$42),1,0))</f>
        <v>0</v>
      </c>
      <c r="B66" s="62" t="s">
        <v>56</v>
      </c>
      <c r="C66" s="75" t="s">
        <v>277</v>
      </c>
      <c r="D66" s="75" t="s">
        <v>607</v>
      </c>
      <c r="E66" s="78">
        <v>1</v>
      </c>
      <c r="F66" s="27">
        <v>12</v>
      </c>
      <c r="G66" s="27">
        <v>60</v>
      </c>
      <c r="H66" s="27">
        <v>120</v>
      </c>
      <c r="I66" s="27"/>
      <c r="J66" s="27"/>
      <c r="K66" s="27"/>
      <c r="L66" s="27">
        <v>0.8</v>
      </c>
      <c r="M66" s="70"/>
      <c r="N66" s="76"/>
      <c r="O66" s="61"/>
      <c r="P66" s="276"/>
      <c r="Q66" s="287"/>
      <c r="R66" s="295"/>
      <c r="S66" s="288"/>
      <c r="T66" s="281"/>
      <c r="U66" s="82"/>
      <c r="V66" s="82"/>
      <c r="W66" s="82"/>
      <c r="X66" s="83"/>
    </row>
    <row r="67" spans="1:24" x14ac:dyDescent="0.15">
      <c r="A67" s="26" t="b">
        <f>AND(IF((B67=Calculator!$B$42),1,0),IF((E67=Calculator!$D$42),1,0), IF((C67=Calculator!$G$42),1,0))</f>
        <v>0</v>
      </c>
      <c r="B67" s="62" t="s">
        <v>56</v>
      </c>
      <c r="C67" s="75" t="s">
        <v>277</v>
      </c>
      <c r="D67" s="75" t="s">
        <v>607</v>
      </c>
      <c r="E67" s="78">
        <v>2</v>
      </c>
      <c r="F67" s="27">
        <v>11.5</v>
      </c>
      <c r="G67" s="27">
        <v>70</v>
      </c>
      <c r="H67" s="27">
        <v>170</v>
      </c>
      <c r="I67" s="27"/>
      <c r="J67" s="27"/>
      <c r="K67" s="27"/>
      <c r="L67" s="27">
        <v>0.8</v>
      </c>
      <c r="M67" s="70"/>
      <c r="N67" s="76"/>
      <c r="O67" s="61"/>
      <c r="P67" s="276"/>
      <c r="Q67" s="287"/>
      <c r="R67" s="295"/>
      <c r="S67" s="288"/>
      <c r="T67" s="281"/>
      <c r="U67" s="82"/>
      <c r="V67" s="82"/>
      <c r="W67" s="82"/>
      <c r="X67" s="83"/>
    </row>
    <row r="68" spans="1:24" x14ac:dyDescent="0.15">
      <c r="A68" s="26" t="b">
        <f>AND(IF((B68=Calculator!$B$42),1,0),IF((E68=Calculator!$D$42),1,0), IF((C68=Calculator!$G$42),1,0))</f>
        <v>0</v>
      </c>
      <c r="B68" s="62" t="s">
        <v>56</v>
      </c>
      <c r="C68" s="75" t="s">
        <v>277</v>
      </c>
      <c r="D68" s="75" t="s">
        <v>607</v>
      </c>
      <c r="E68" s="78">
        <v>3</v>
      </c>
      <c r="F68" s="27">
        <v>11</v>
      </c>
      <c r="G68" s="27">
        <v>80</v>
      </c>
      <c r="H68" s="27">
        <v>220</v>
      </c>
      <c r="I68" s="27"/>
      <c r="J68" s="27"/>
      <c r="K68" s="27"/>
      <c r="L68" s="27">
        <v>0.8</v>
      </c>
      <c r="M68" s="70"/>
      <c r="N68" s="76"/>
      <c r="O68" s="61"/>
      <c r="P68" s="276"/>
      <c r="Q68" s="287"/>
      <c r="R68" s="295"/>
      <c r="S68" s="288"/>
      <c r="T68" s="281"/>
      <c r="U68" s="82"/>
      <c r="V68" s="82"/>
      <c r="W68" s="82"/>
      <c r="X68" s="83"/>
    </row>
    <row r="69" spans="1:24" x14ac:dyDescent="0.15">
      <c r="A69" s="26" t="b">
        <f>AND(IF((B69=Calculator!$B$42),1,0),IF((E69=Calculator!$D$42),1,0), IF((C69=Calculator!$G$42),1,0))</f>
        <v>0</v>
      </c>
      <c r="B69" s="62" t="s">
        <v>56</v>
      </c>
      <c r="C69" s="75" t="s">
        <v>277</v>
      </c>
      <c r="D69" s="75" t="s">
        <v>607</v>
      </c>
      <c r="E69" s="78">
        <v>4</v>
      </c>
      <c r="F69" s="27">
        <v>10.5</v>
      </c>
      <c r="G69" s="27">
        <v>90</v>
      </c>
      <c r="H69" s="27">
        <v>270</v>
      </c>
      <c r="I69" s="27"/>
      <c r="J69" s="27"/>
      <c r="K69" s="27"/>
      <c r="L69" s="27">
        <v>0.8</v>
      </c>
      <c r="M69" s="70"/>
      <c r="N69" s="76"/>
      <c r="O69" s="61"/>
      <c r="P69" s="276"/>
      <c r="Q69" s="287"/>
      <c r="R69" s="295"/>
      <c r="S69" s="288"/>
      <c r="T69" s="281"/>
      <c r="U69" s="82"/>
      <c r="V69" s="82"/>
      <c r="W69" s="82"/>
      <c r="X69" s="83"/>
    </row>
    <row r="70" spans="1:24" x14ac:dyDescent="0.15">
      <c r="A70" s="26" t="b">
        <f>AND(IF((B70=Calculator!$B$42),1,0),IF((E70=Calculator!$D$42),1,0), IF((C70=Calculator!$G$42),1,0))</f>
        <v>0</v>
      </c>
      <c r="B70" s="62" t="s">
        <v>56</v>
      </c>
      <c r="C70" s="75" t="s">
        <v>277</v>
      </c>
      <c r="D70" s="75" t="s">
        <v>607</v>
      </c>
      <c r="E70" s="78">
        <v>5</v>
      </c>
      <c r="F70" s="27">
        <v>10</v>
      </c>
      <c r="G70" s="27">
        <v>100</v>
      </c>
      <c r="H70" s="27">
        <v>440</v>
      </c>
      <c r="I70" s="27"/>
      <c r="J70" s="27"/>
      <c r="K70" s="27"/>
      <c r="L70" s="27">
        <v>0.8</v>
      </c>
      <c r="M70" s="70"/>
      <c r="N70" s="76"/>
      <c r="O70" s="61"/>
      <c r="P70" s="276"/>
      <c r="Q70" s="287"/>
      <c r="R70" s="295"/>
      <c r="S70" s="288"/>
      <c r="T70" s="281"/>
      <c r="U70" s="82"/>
      <c r="V70" s="82"/>
      <c r="W70" s="82"/>
      <c r="X70" s="83"/>
    </row>
    <row r="71" spans="1:24" x14ac:dyDescent="0.15">
      <c r="A71" s="26" t="b">
        <f>AND(IF((B71=Calculator!$B$42),1,0),IF((E71=Calculator!$D$42),1,0), IF((C71=Calculator!$G$42),1,0))</f>
        <v>0</v>
      </c>
      <c r="B71" s="62"/>
      <c r="C71" s="75"/>
      <c r="D71" s="75"/>
      <c r="E71" s="78"/>
      <c r="F71" s="53" t="s">
        <v>112</v>
      </c>
      <c r="G71" s="53" t="s">
        <v>117</v>
      </c>
      <c r="H71" s="58" t="s">
        <v>133</v>
      </c>
      <c r="I71" s="58"/>
      <c r="J71" s="58"/>
      <c r="K71" s="58"/>
      <c r="L71" s="53" t="s">
        <v>43</v>
      </c>
      <c r="M71" s="70"/>
      <c r="N71" s="76"/>
      <c r="O71" s="61"/>
      <c r="P71" s="276"/>
      <c r="Q71" s="287"/>
      <c r="R71" s="295"/>
      <c r="S71" s="288"/>
      <c r="T71" s="282" t="s">
        <v>782</v>
      </c>
      <c r="U71" s="81" t="s">
        <v>43</v>
      </c>
      <c r="V71" s="82"/>
      <c r="W71" s="82"/>
      <c r="X71" s="83"/>
    </row>
    <row r="72" spans="1:24" x14ac:dyDescent="0.15">
      <c r="A72" s="26" t="b">
        <f>AND(IF((B72=Calculator!$B$42),1,0),IF((E72=Calculator!$D$42),1,0), IF((C72=Calculator!$G$42),1,0))</f>
        <v>0</v>
      </c>
      <c r="B72" s="62" t="s">
        <v>56</v>
      </c>
      <c r="C72" s="75" t="s">
        <v>44</v>
      </c>
      <c r="D72" s="75" t="s">
        <v>608</v>
      </c>
      <c r="E72" s="78">
        <v>1</v>
      </c>
      <c r="F72" s="27">
        <v>13</v>
      </c>
      <c r="G72" s="27">
        <v>60</v>
      </c>
      <c r="H72" s="27">
        <v>90</v>
      </c>
      <c r="I72" s="27"/>
      <c r="J72" s="27"/>
      <c r="K72" s="27"/>
      <c r="L72" s="27">
        <v>1.2</v>
      </c>
      <c r="M72" s="70"/>
      <c r="N72" s="76"/>
      <c r="O72" s="61"/>
      <c r="P72" s="276"/>
      <c r="Q72" s="287"/>
      <c r="R72" s="295"/>
      <c r="S72" s="288"/>
      <c r="T72" s="279">
        <v>30</v>
      </c>
      <c r="U72" s="81">
        <v>1.1000000000000001</v>
      </c>
      <c r="V72" s="82"/>
      <c r="W72" s="82"/>
      <c r="X72" s="83"/>
    </row>
    <row r="73" spans="1:24" x14ac:dyDescent="0.15">
      <c r="A73" s="26" t="b">
        <f>AND(IF((B73=Calculator!$B$42),1,0),IF((E73=Calculator!$D$42),1,0), IF((C73=Calculator!$G$42),1,0))</f>
        <v>0</v>
      </c>
      <c r="B73" s="62" t="s">
        <v>56</v>
      </c>
      <c r="C73" s="75" t="s">
        <v>44</v>
      </c>
      <c r="D73" s="75" t="s">
        <v>608</v>
      </c>
      <c r="E73" s="78">
        <v>2</v>
      </c>
      <c r="F73" s="27">
        <v>12.5</v>
      </c>
      <c r="G73" s="27">
        <v>75</v>
      </c>
      <c r="H73" s="27">
        <v>125</v>
      </c>
      <c r="I73" s="27"/>
      <c r="J73" s="27"/>
      <c r="K73" s="27"/>
      <c r="L73" s="27">
        <v>1.2</v>
      </c>
      <c r="M73" s="70"/>
      <c r="N73" s="76"/>
      <c r="O73" s="61"/>
      <c r="P73" s="276"/>
      <c r="Q73" s="287"/>
      <c r="R73" s="295"/>
      <c r="S73" s="288"/>
      <c r="T73" s="279">
        <v>55</v>
      </c>
      <c r="U73" s="81">
        <v>1.1000000000000001</v>
      </c>
      <c r="V73" s="82"/>
      <c r="W73" s="82"/>
      <c r="X73" s="83"/>
    </row>
    <row r="74" spans="1:24" x14ac:dyDescent="0.15">
      <c r="A74" s="26" t="b">
        <f>AND(IF((B74=Calculator!$B$42),1,0),IF((E74=Calculator!$D$42),1,0), IF((C74=Calculator!$G$42),1,0))</f>
        <v>0</v>
      </c>
      <c r="B74" s="62" t="s">
        <v>56</v>
      </c>
      <c r="C74" s="75" t="s">
        <v>44</v>
      </c>
      <c r="D74" s="75" t="s">
        <v>608</v>
      </c>
      <c r="E74" s="78">
        <v>3</v>
      </c>
      <c r="F74" s="27">
        <v>12</v>
      </c>
      <c r="G74" s="27">
        <v>90</v>
      </c>
      <c r="H74" s="27">
        <v>160</v>
      </c>
      <c r="I74" s="27"/>
      <c r="J74" s="27"/>
      <c r="K74" s="27"/>
      <c r="L74" s="27">
        <v>1.2</v>
      </c>
      <c r="M74" s="70"/>
      <c r="N74" s="76"/>
      <c r="O74" s="61"/>
      <c r="P74" s="276"/>
      <c r="Q74" s="287"/>
      <c r="R74" s="295"/>
      <c r="S74" s="288"/>
      <c r="T74" s="279">
        <v>70</v>
      </c>
      <c r="U74" s="81">
        <v>1.1000000000000001</v>
      </c>
      <c r="V74" s="82"/>
      <c r="W74" s="82"/>
      <c r="X74" s="83"/>
    </row>
    <row r="75" spans="1:24" x14ac:dyDescent="0.15">
      <c r="A75" s="26" t="b">
        <f>AND(IF((B75=Calculator!$B$42),1,0),IF((E75=Calculator!$D$42),1,0), IF((C75=Calculator!$G$42),1,0))</f>
        <v>0</v>
      </c>
      <c r="B75" s="62" t="s">
        <v>56</v>
      </c>
      <c r="C75" s="75" t="s">
        <v>44</v>
      </c>
      <c r="D75" s="75" t="s">
        <v>608</v>
      </c>
      <c r="E75" s="78">
        <v>4</v>
      </c>
      <c r="F75" s="27">
        <v>11.5</v>
      </c>
      <c r="G75" s="27">
        <v>105</v>
      </c>
      <c r="H75" s="27">
        <v>195</v>
      </c>
      <c r="I75" s="27"/>
      <c r="J75" s="27"/>
      <c r="K75" s="27"/>
      <c r="L75" s="27">
        <v>1.2</v>
      </c>
      <c r="M75" s="70"/>
      <c r="N75" s="76"/>
      <c r="O75" s="61"/>
      <c r="P75" s="276"/>
      <c r="Q75" s="287"/>
      <c r="R75" s="295"/>
      <c r="S75" s="288"/>
      <c r="T75" s="279">
        <v>95</v>
      </c>
      <c r="U75" s="81">
        <v>1.1000000000000001</v>
      </c>
      <c r="V75" s="82"/>
      <c r="W75" s="82"/>
      <c r="X75" s="83"/>
    </row>
    <row r="76" spans="1:24" x14ac:dyDescent="0.15">
      <c r="A76" s="26" t="b">
        <f>AND(IF((B76=Calculator!$B$42),1,0),IF((E76=Calculator!$D$42),1,0), IF((C76=Calculator!$G$42),1,0))</f>
        <v>0</v>
      </c>
      <c r="B76" s="62" t="s">
        <v>56</v>
      </c>
      <c r="C76" s="75" t="s">
        <v>44</v>
      </c>
      <c r="D76" s="75" t="s">
        <v>608</v>
      </c>
      <c r="E76" s="78">
        <v>5</v>
      </c>
      <c r="F76" s="27">
        <v>11</v>
      </c>
      <c r="G76" s="27">
        <v>140</v>
      </c>
      <c r="H76" s="27">
        <v>270</v>
      </c>
      <c r="I76" s="27"/>
      <c r="J76" s="27"/>
      <c r="K76" s="27"/>
      <c r="L76" s="27">
        <v>1.2</v>
      </c>
      <c r="M76" s="70"/>
      <c r="N76" s="76"/>
      <c r="O76" s="61"/>
      <c r="P76" s="276"/>
      <c r="Q76" s="287"/>
      <c r="R76" s="295"/>
      <c r="S76" s="288"/>
      <c r="T76" s="279">
        <v>150</v>
      </c>
      <c r="U76" s="81">
        <v>1.1000000000000001</v>
      </c>
      <c r="V76" s="82"/>
      <c r="W76" s="82"/>
      <c r="X76" s="83"/>
    </row>
    <row r="77" spans="1:24" x14ac:dyDescent="0.15">
      <c r="A77" s="26" t="b">
        <f>AND(IF((B77=Calculator!$B$42),1,0),IF((E77=Calculator!$D$42),1,0), IF((C77=Calculator!$G$42),1,0))</f>
        <v>0</v>
      </c>
      <c r="B77" s="62"/>
      <c r="C77" s="75"/>
      <c r="D77" s="75"/>
      <c r="E77" s="78"/>
      <c r="F77" s="53" t="s">
        <v>112</v>
      </c>
      <c r="G77" s="53" t="s">
        <v>117</v>
      </c>
      <c r="H77" s="53" t="s">
        <v>133</v>
      </c>
      <c r="I77" s="53"/>
      <c r="J77" s="53"/>
      <c r="K77" s="53"/>
      <c r="L77" s="53" t="s">
        <v>43</v>
      </c>
      <c r="M77" s="68" t="s">
        <v>120</v>
      </c>
      <c r="N77" s="60"/>
      <c r="O77" s="61"/>
      <c r="P77" s="276"/>
      <c r="Q77" s="287"/>
      <c r="R77" s="295"/>
      <c r="S77" s="288"/>
      <c r="T77" s="282" t="s">
        <v>121</v>
      </c>
      <c r="U77" s="82"/>
      <c r="V77" s="82"/>
      <c r="W77" s="82"/>
      <c r="X77" s="83"/>
    </row>
    <row r="78" spans="1:24" x14ac:dyDescent="0.15">
      <c r="A78" s="26" t="b">
        <f>AND(IF((B78=Calculator!$B$42),1,0),IF((E78=Calculator!$D$42),1,0), IF((C78=Calculator!$G$42),1,0))</f>
        <v>0</v>
      </c>
      <c r="B78" s="62" t="s">
        <v>56</v>
      </c>
      <c r="C78" s="75" t="s">
        <v>274</v>
      </c>
      <c r="D78" s="75" t="s">
        <v>658</v>
      </c>
      <c r="E78" s="78">
        <v>1</v>
      </c>
      <c r="F78" s="27">
        <v>130</v>
      </c>
      <c r="G78" s="27">
        <v>120</v>
      </c>
      <c r="H78" s="27">
        <v>350</v>
      </c>
      <c r="I78" s="27"/>
      <c r="J78" s="27"/>
      <c r="K78" s="27"/>
      <c r="L78" s="27">
        <v>1.2</v>
      </c>
      <c r="M78" s="67">
        <v>0</v>
      </c>
      <c r="N78" s="60"/>
      <c r="O78" s="61"/>
      <c r="P78" s="276"/>
      <c r="Q78" s="287"/>
      <c r="R78" s="295"/>
      <c r="S78" s="288"/>
      <c r="T78" s="279">
        <v>2.2000000000000002</v>
      </c>
      <c r="U78" s="82"/>
      <c r="V78" s="82"/>
      <c r="W78" s="82"/>
      <c r="X78" s="83"/>
    </row>
    <row r="79" spans="1:24" x14ac:dyDescent="0.15">
      <c r="A79" s="26" t="b">
        <f>AND(IF((B79=Calculator!$B$42),1,0),IF((E79=Calculator!$D$42),1,0), IF((C79=Calculator!$G$42),1,0))</f>
        <v>0</v>
      </c>
      <c r="B79" s="62" t="s">
        <v>56</v>
      </c>
      <c r="C79" s="75" t="s">
        <v>274</v>
      </c>
      <c r="D79" s="75" t="s">
        <v>658</v>
      </c>
      <c r="E79" s="78">
        <v>2</v>
      </c>
      <c r="F79" s="27">
        <v>125</v>
      </c>
      <c r="G79" s="27">
        <v>150</v>
      </c>
      <c r="H79" s="27">
        <v>575</v>
      </c>
      <c r="I79" s="27"/>
      <c r="J79" s="27"/>
      <c r="K79" s="27"/>
      <c r="L79" s="27">
        <v>1.2</v>
      </c>
      <c r="M79" s="67">
        <v>0</v>
      </c>
      <c r="N79" s="60"/>
      <c r="O79" s="61"/>
      <c r="P79" s="276"/>
      <c r="Q79" s="287"/>
      <c r="R79" s="295"/>
      <c r="S79" s="288"/>
      <c r="T79" s="279">
        <v>2.2000000000000002</v>
      </c>
      <c r="U79" s="82"/>
      <c r="V79" s="82"/>
      <c r="W79" s="82"/>
      <c r="X79" s="83"/>
    </row>
    <row r="80" spans="1:24" x14ac:dyDescent="0.15">
      <c r="A80" s="26" t="b">
        <f>AND(IF((B80=Calculator!$B$42),1,0),IF((E80=Calculator!$D$42),1,0), IF((C80=Calculator!$G$42),1,0))</f>
        <v>0</v>
      </c>
      <c r="B80" s="62" t="s">
        <v>56</v>
      </c>
      <c r="C80" s="75" t="s">
        <v>274</v>
      </c>
      <c r="D80" s="75" t="s">
        <v>658</v>
      </c>
      <c r="E80" s="78">
        <v>3</v>
      </c>
      <c r="F80" s="27">
        <v>120</v>
      </c>
      <c r="G80" s="27">
        <v>180</v>
      </c>
      <c r="H80" s="27">
        <v>800</v>
      </c>
      <c r="I80" s="27"/>
      <c r="J80" s="27"/>
      <c r="K80" s="27"/>
      <c r="L80" s="27">
        <v>1.2</v>
      </c>
      <c r="M80" s="67">
        <v>0</v>
      </c>
      <c r="N80" s="60"/>
      <c r="O80" s="61"/>
      <c r="P80" s="276"/>
      <c r="Q80" s="287"/>
      <c r="R80" s="295"/>
      <c r="S80" s="288"/>
      <c r="T80" s="279">
        <v>2.2000000000000002</v>
      </c>
      <c r="U80" s="82"/>
      <c r="V80" s="82"/>
      <c r="W80" s="82"/>
      <c r="X80" s="83"/>
    </row>
    <row r="81" spans="1:24" x14ac:dyDescent="0.15">
      <c r="A81" s="26" t="b">
        <f>AND(IF((B81=Calculator!$B$42),1,0),IF((E81=Calculator!$D$42),1,0), IF((C81=Calculator!$G$42),1,0))</f>
        <v>0</v>
      </c>
      <c r="B81" s="62"/>
      <c r="C81" s="75"/>
      <c r="D81" s="75"/>
      <c r="E81" s="78"/>
      <c r="F81" s="53" t="s">
        <v>112</v>
      </c>
      <c r="G81" s="53" t="s">
        <v>117</v>
      </c>
      <c r="H81" s="55"/>
      <c r="I81" s="53"/>
      <c r="J81" s="58" t="s">
        <v>596</v>
      </c>
      <c r="K81" s="53"/>
      <c r="L81" s="53" t="s">
        <v>43</v>
      </c>
      <c r="M81" s="68" t="s">
        <v>120</v>
      </c>
      <c r="N81" s="60"/>
      <c r="O81" s="61"/>
      <c r="P81" s="276"/>
      <c r="Q81" s="287"/>
      <c r="R81" s="295"/>
      <c r="S81" s="288"/>
      <c r="T81" s="282" t="s">
        <v>611</v>
      </c>
      <c r="U81" s="81" t="s">
        <v>43</v>
      </c>
      <c r="V81" s="82"/>
      <c r="W81" s="82"/>
      <c r="X81" s="83"/>
    </row>
    <row r="82" spans="1:24" x14ac:dyDescent="0.15">
      <c r="A82" s="26" t="b">
        <f>AND(IF((B82=Calculator!$B$42),1,0),IF((E82=Calculator!$D$42),1,0), IF((C82=Calculator!$G$42),1,0))</f>
        <v>0</v>
      </c>
      <c r="B82" s="62" t="s">
        <v>58</v>
      </c>
      <c r="C82" s="75" t="s">
        <v>277</v>
      </c>
      <c r="D82" s="75" t="s">
        <v>610</v>
      </c>
      <c r="E82" s="78">
        <v>1</v>
      </c>
      <c r="F82" s="27">
        <v>12</v>
      </c>
      <c r="G82" s="27">
        <v>45</v>
      </c>
      <c r="H82" s="55"/>
      <c r="I82" s="27"/>
      <c r="J82" s="27">
        <v>80</v>
      </c>
      <c r="K82" s="27"/>
      <c r="L82" s="27">
        <v>0.7</v>
      </c>
      <c r="M82" s="67">
        <v>1</v>
      </c>
      <c r="N82" s="60"/>
      <c r="O82" s="61"/>
      <c r="P82" s="276"/>
      <c r="Q82" s="287"/>
      <c r="R82" s="295"/>
      <c r="S82" s="288"/>
      <c r="T82" s="279">
        <v>80</v>
      </c>
      <c r="U82" s="81">
        <v>0.75</v>
      </c>
      <c r="V82" s="82"/>
      <c r="W82" s="82"/>
      <c r="X82" s="83"/>
    </row>
    <row r="83" spans="1:24" x14ac:dyDescent="0.15">
      <c r="A83" s="26" t="b">
        <f>AND(IF((B83=Calculator!$B$42),1,0),IF((E83=Calculator!$D$42),1,0), IF((C83=Calculator!$G$42),1,0))</f>
        <v>0</v>
      </c>
      <c r="B83" s="62" t="s">
        <v>58</v>
      </c>
      <c r="C83" s="75" t="s">
        <v>277</v>
      </c>
      <c r="D83" s="75" t="s">
        <v>610</v>
      </c>
      <c r="E83" s="78">
        <v>2</v>
      </c>
      <c r="F83" s="27">
        <v>11</v>
      </c>
      <c r="G83" s="27">
        <v>50</v>
      </c>
      <c r="H83" s="55"/>
      <c r="I83" s="27"/>
      <c r="J83" s="27">
        <v>110</v>
      </c>
      <c r="K83" s="27"/>
      <c r="L83" s="27">
        <v>0.7</v>
      </c>
      <c r="M83" s="67">
        <v>1</v>
      </c>
      <c r="N83" s="60"/>
      <c r="O83" s="61"/>
      <c r="P83" s="276"/>
      <c r="Q83" s="287"/>
      <c r="R83" s="295"/>
      <c r="S83" s="288"/>
      <c r="T83" s="279">
        <v>160</v>
      </c>
      <c r="U83" s="81">
        <v>0.75</v>
      </c>
      <c r="V83" s="82"/>
      <c r="W83" s="82"/>
      <c r="X83" s="83"/>
    </row>
    <row r="84" spans="1:24" x14ac:dyDescent="0.15">
      <c r="A84" s="26" t="b">
        <f>AND(IF((B84=Calculator!$B$42),1,0),IF((E84=Calculator!$D$42),1,0), IF((C84=Calculator!$G$42),1,0))</f>
        <v>0</v>
      </c>
      <c r="B84" s="62" t="s">
        <v>58</v>
      </c>
      <c r="C84" s="75" t="s">
        <v>277</v>
      </c>
      <c r="D84" s="75" t="s">
        <v>610</v>
      </c>
      <c r="E84" s="78">
        <v>3</v>
      </c>
      <c r="F84" s="27">
        <v>10</v>
      </c>
      <c r="G84" s="27">
        <v>55</v>
      </c>
      <c r="H84" s="55"/>
      <c r="I84" s="27"/>
      <c r="J84" s="27">
        <v>140</v>
      </c>
      <c r="K84" s="27"/>
      <c r="L84" s="27">
        <v>0.7</v>
      </c>
      <c r="M84" s="67">
        <v>1</v>
      </c>
      <c r="N84" s="60"/>
      <c r="O84" s="61"/>
      <c r="P84" s="276"/>
      <c r="Q84" s="287"/>
      <c r="R84" s="295"/>
      <c r="S84" s="288"/>
      <c r="T84" s="279">
        <v>240</v>
      </c>
      <c r="U84" s="86">
        <v>0.75</v>
      </c>
      <c r="V84" s="82"/>
      <c r="W84" s="82"/>
      <c r="X84" s="83"/>
    </row>
    <row r="85" spans="1:24" x14ac:dyDescent="0.15">
      <c r="A85" s="26" t="b">
        <f>AND(IF((B85=Calculator!$B$42),1,0),IF((E85=Calculator!$D$42),1,0), IF((C85=Calculator!$G$42),1,0))</f>
        <v>0</v>
      </c>
      <c r="B85" s="62" t="s">
        <v>58</v>
      </c>
      <c r="C85" s="75" t="s">
        <v>277</v>
      </c>
      <c r="D85" s="75" t="s">
        <v>610</v>
      </c>
      <c r="E85" s="78">
        <v>4</v>
      </c>
      <c r="F85" s="27">
        <v>9</v>
      </c>
      <c r="G85" s="27">
        <v>60</v>
      </c>
      <c r="H85" s="55"/>
      <c r="I85" s="27"/>
      <c r="J85" s="27">
        <v>170</v>
      </c>
      <c r="K85" s="27"/>
      <c r="L85" s="27">
        <v>0.7</v>
      </c>
      <c r="M85" s="67">
        <v>1</v>
      </c>
      <c r="N85" s="60"/>
      <c r="O85" s="61"/>
      <c r="P85" s="276"/>
      <c r="Q85" s="287"/>
      <c r="R85" s="295"/>
      <c r="S85" s="288"/>
      <c r="T85" s="279">
        <v>320</v>
      </c>
      <c r="U85" s="86">
        <v>0.75</v>
      </c>
      <c r="V85" s="82"/>
      <c r="W85" s="82"/>
      <c r="X85" s="83"/>
    </row>
    <row r="86" spans="1:24" x14ac:dyDescent="0.15">
      <c r="A86" s="26" t="b">
        <f>AND(IF((B86=Calculator!$B$42),1,0),IF((E86=Calculator!$D$42),1,0), IF((C86=Calculator!$G$42),1,0))</f>
        <v>0</v>
      </c>
      <c r="B86" s="62" t="s">
        <v>58</v>
      </c>
      <c r="C86" s="75" t="s">
        <v>277</v>
      </c>
      <c r="D86" s="75" t="s">
        <v>610</v>
      </c>
      <c r="E86" s="78">
        <v>5</v>
      </c>
      <c r="F86" s="27">
        <v>8</v>
      </c>
      <c r="G86" s="27">
        <v>65</v>
      </c>
      <c r="H86" s="55"/>
      <c r="I86" s="27"/>
      <c r="J86" s="27">
        <v>380</v>
      </c>
      <c r="K86" s="27"/>
      <c r="L86" s="27">
        <v>0.7</v>
      </c>
      <c r="M86" s="67">
        <v>1</v>
      </c>
      <c r="N86" s="60"/>
      <c r="O86" s="61"/>
      <c r="P86" s="276"/>
      <c r="Q86" s="287"/>
      <c r="R86" s="295"/>
      <c r="S86" s="288"/>
      <c r="T86" s="279">
        <v>600</v>
      </c>
      <c r="U86" s="81">
        <v>0.75</v>
      </c>
      <c r="V86" s="82"/>
      <c r="W86" s="82"/>
      <c r="X86" s="83"/>
    </row>
    <row r="87" spans="1:24" x14ac:dyDescent="0.15">
      <c r="A87" s="26" t="b">
        <f>AND(IF((B87=Calculator!$B$42),1,0),IF((E87=Calculator!$D$42),1,0), IF((C87=Calculator!$G$42),1,0))</f>
        <v>0</v>
      </c>
      <c r="B87" s="62"/>
      <c r="C87" s="75"/>
      <c r="D87" s="75"/>
      <c r="E87" s="78"/>
      <c r="F87" s="53" t="s">
        <v>112</v>
      </c>
      <c r="G87" s="53" t="s">
        <v>117</v>
      </c>
      <c r="H87" s="58" t="s">
        <v>133</v>
      </c>
      <c r="I87" s="58"/>
      <c r="J87" s="58" t="s">
        <v>598</v>
      </c>
      <c r="K87" s="58"/>
      <c r="L87" s="53" t="s">
        <v>43</v>
      </c>
      <c r="M87" s="68" t="s">
        <v>120</v>
      </c>
      <c r="N87" s="60"/>
      <c r="O87" s="61"/>
      <c r="P87" s="276"/>
      <c r="Q87" s="287"/>
      <c r="R87" s="295"/>
      <c r="S87" s="288"/>
      <c r="T87" s="282" t="s">
        <v>613</v>
      </c>
      <c r="U87" s="86" t="s">
        <v>614</v>
      </c>
      <c r="V87" s="86" t="s">
        <v>615</v>
      </c>
      <c r="W87" s="86" t="s">
        <v>616</v>
      </c>
      <c r="X87" s="86" t="s">
        <v>599</v>
      </c>
    </row>
    <row r="88" spans="1:24" x14ac:dyDescent="0.15">
      <c r="A88" s="26" t="b">
        <f>AND(IF((B88=Calculator!$B$42),1,0),IF((E88=Calculator!$D$42),1,0), IF((C88=Calculator!$G$42),1,0))</f>
        <v>0</v>
      </c>
      <c r="B88" s="62" t="s">
        <v>58</v>
      </c>
      <c r="C88" s="75" t="s">
        <v>44</v>
      </c>
      <c r="D88" s="75" t="s">
        <v>612</v>
      </c>
      <c r="E88" s="78">
        <v>1</v>
      </c>
      <c r="F88" s="27">
        <v>13</v>
      </c>
      <c r="G88" s="27">
        <v>45</v>
      </c>
      <c r="H88" s="27">
        <v>100</v>
      </c>
      <c r="I88" s="27"/>
      <c r="J88" s="27">
        <v>16</v>
      </c>
      <c r="K88" s="27"/>
      <c r="L88" s="27">
        <v>0.1</v>
      </c>
      <c r="M88" s="67">
        <v>0</v>
      </c>
      <c r="N88" s="60"/>
      <c r="O88" s="61"/>
      <c r="P88" s="276"/>
      <c r="Q88" s="287"/>
      <c r="R88" s="295"/>
      <c r="S88" s="288"/>
      <c r="T88" s="279">
        <v>36</v>
      </c>
      <c r="U88" s="81">
        <v>12</v>
      </c>
      <c r="V88" s="81">
        <v>0.05</v>
      </c>
      <c r="W88" s="81">
        <v>0.1</v>
      </c>
      <c r="X88" s="85">
        <v>8</v>
      </c>
    </row>
    <row r="89" spans="1:24" x14ac:dyDescent="0.15">
      <c r="A89" s="26" t="b">
        <f>AND(IF((B89=Calculator!$B$42),1,0),IF((E89=Calculator!$D$42),1,0), IF((C89=Calculator!$G$42),1,0))</f>
        <v>0</v>
      </c>
      <c r="B89" s="62" t="s">
        <v>58</v>
      </c>
      <c r="C89" s="75" t="s">
        <v>44</v>
      </c>
      <c r="D89" s="75" t="s">
        <v>612</v>
      </c>
      <c r="E89" s="78">
        <v>2</v>
      </c>
      <c r="F89" s="27">
        <v>12.5</v>
      </c>
      <c r="G89" s="27">
        <v>50</v>
      </c>
      <c r="H89" s="27">
        <v>150</v>
      </c>
      <c r="I89" s="27"/>
      <c r="J89" s="27">
        <v>34</v>
      </c>
      <c r="K89" s="27"/>
      <c r="L89" s="27">
        <v>0.1</v>
      </c>
      <c r="M89" s="67">
        <v>0</v>
      </c>
      <c r="N89" s="60"/>
      <c r="O89" s="61"/>
      <c r="P89" s="276"/>
      <c r="Q89" s="287"/>
      <c r="R89" s="295"/>
      <c r="S89" s="288"/>
      <c r="T89" s="279">
        <v>48</v>
      </c>
      <c r="U89" s="81">
        <v>17</v>
      </c>
      <c r="V89" s="81">
        <v>7.0000000000000007E-2</v>
      </c>
      <c r="W89" s="81">
        <v>0.1</v>
      </c>
      <c r="X89" s="85">
        <v>8</v>
      </c>
    </row>
    <row r="90" spans="1:24" x14ac:dyDescent="0.15">
      <c r="A90" s="26" t="b">
        <f>AND(IF((B90=Calculator!$B$42),1,0),IF((E90=Calculator!$D$42),1,0), IF((C90=Calculator!$G$42),1,0))</f>
        <v>0</v>
      </c>
      <c r="B90" s="62" t="s">
        <v>58</v>
      </c>
      <c r="C90" s="75" t="s">
        <v>44</v>
      </c>
      <c r="D90" s="75" t="s">
        <v>612</v>
      </c>
      <c r="E90" s="78">
        <v>3</v>
      </c>
      <c r="F90" s="27">
        <v>12</v>
      </c>
      <c r="G90" s="27">
        <v>55</v>
      </c>
      <c r="H90" s="27">
        <v>200</v>
      </c>
      <c r="I90" s="27"/>
      <c r="J90" s="27">
        <v>52</v>
      </c>
      <c r="K90" s="27"/>
      <c r="L90" s="27">
        <v>0.1</v>
      </c>
      <c r="M90" s="67">
        <v>0</v>
      </c>
      <c r="N90" s="60"/>
      <c r="O90" s="61"/>
      <c r="P90" s="276"/>
      <c r="Q90" s="287"/>
      <c r="R90" s="295"/>
      <c r="S90" s="288"/>
      <c r="T90" s="279">
        <v>60</v>
      </c>
      <c r="U90" s="81">
        <v>22</v>
      </c>
      <c r="V90" s="81">
        <v>0.09</v>
      </c>
      <c r="W90" s="81">
        <v>0.1</v>
      </c>
      <c r="X90" s="85">
        <v>8</v>
      </c>
    </row>
    <row r="91" spans="1:24" x14ac:dyDescent="0.15">
      <c r="A91" s="26" t="b">
        <f>AND(IF((B91=Calculator!$B$42),1,0),IF((E91=Calculator!$D$42),1,0), IF((C91=Calculator!$G$42),1,0))</f>
        <v>0</v>
      </c>
      <c r="B91" s="62" t="s">
        <v>58</v>
      </c>
      <c r="C91" s="75" t="s">
        <v>44</v>
      </c>
      <c r="D91" s="75" t="s">
        <v>612</v>
      </c>
      <c r="E91" s="78">
        <v>4</v>
      </c>
      <c r="F91" s="27">
        <v>11.5</v>
      </c>
      <c r="G91" s="27">
        <v>60</v>
      </c>
      <c r="H91" s="27">
        <v>250</v>
      </c>
      <c r="I91" s="27"/>
      <c r="J91" s="27">
        <v>70</v>
      </c>
      <c r="K91" s="27"/>
      <c r="L91" s="27">
        <v>0.1</v>
      </c>
      <c r="M91" s="67">
        <v>0</v>
      </c>
      <c r="N91" s="60"/>
      <c r="O91" s="61"/>
      <c r="P91" s="276"/>
      <c r="Q91" s="287"/>
      <c r="R91" s="295"/>
      <c r="S91" s="288"/>
      <c r="T91" s="279">
        <v>72</v>
      </c>
      <c r="U91" s="81">
        <v>27</v>
      </c>
      <c r="V91" s="81">
        <v>0.11</v>
      </c>
      <c r="W91" s="81">
        <v>0.1</v>
      </c>
      <c r="X91" s="85">
        <v>8</v>
      </c>
    </row>
    <row r="92" spans="1:24" x14ac:dyDescent="0.15">
      <c r="A92" s="26" t="b">
        <f>AND(IF((B92=Calculator!$B$42),1,0),IF((E92=Calculator!$D$42),1,0), IF((C92=Calculator!$G$42),1,0))</f>
        <v>1</v>
      </c>
      <c r="B92" s="62" t="s">
        <v>58</v>
      </c>
      <c r="C92" s="75" t="s">
        <v>44</v>
      </c>
      <c r="D92" s="75" t="s">
        <v>612</v>
      </c>
      <c r="E92" s="78">
        <v>5</v>
      </c>
      <c r="F92" s="27">
        <v>11</v>
      </c>
      <c r="G92" s="27">
        <v>65</v>
      </c>
      <c r="H92" s="27">
        <v>400</v>
      </c>
      <c r="I92" s="27"/>
      <c r="J92" s="27">
        <v>110</v>
      </c>
      <c r="K92" s="27"/>
      <c r="L92" s="27">
        <v>0.1</v>
      </c>
      <c r="M92" s="67">
        <v>0</v>
      </c>
      <c r="N92" s="60"/>
      <c r="O92" s="61"/>
      <c r="P92" s="276"/>
      <c r="Q92" s="287"/>
      <c r="R92" s="295"/>
      <c r="S92" s="288"/>
      <c r="T92" s="279">
        <v>164</v>
      </c>
      <c r="U92" s="81">
        <v>47</v>
      </c>
      <c r="V92" s="81">
        <v>0.17</v>
      </c>
      <c r="W92" s="81">
        <v>0.1</v>
      </c>
      <c r="X92" s="85">
        <v>8</v>
      </c>
    </row>
    <row r="93" spans="1:24" x14ac:dyDescent="0.15">
      <c r="A93" s="26" t="b">
        <f>AND(IF((B93=Calculator!$B$42),1,0),IF((E93=Calculator!$D$42),1,0), IF((C93=Calculator!$G$42),1,0))</f>
        <v>0</v>
      </c>
      <c r="B93" s="62"/>
      <c r="C93" s="75"/>
      <c r="D93" s="75"/>
      <c r="E93" s="78"/>
      <c r="F93" s="53" t="s">
        <v>112</v>
      </c>
      <c r="G93" s="53" t="s">
        <v>117</v>
      </c>
      <c r="H93" s="53" t="s">
        <v>133</v>
      </c>
      <c r="I93" s="53"/>
      <c r="J93" s="53"/>
      <c r="K93" s="53"/>
      <c r="L93" s="53" t="s">
        <v>43</v>
      </c>
      <c r="M93" s="68" t="s">
        <v>120</v>
      </c>
      <c r="N93" s="60"/>
      <c r="O93" s="61"/>
      <c r="P93" s="276"/>
      <c r="Q93" s="287"/>
      <c r="R93" s="295"/>
      <c r="S93" s="288"/>
      <c r="T93" s="282" t="s">
        <v>121</v>
      </c>
      <c r="U93" s="86" t="s">
        <v>148</v>
      </c>
      <c r="V93" s="82"/>
      <c r="W93" s="82"/>
      <c r="X93" s="83"/>
    </row>
    <row r="94" spans="1:24" x14ac:dyDescent="0.15">
      <c r="A94" s="26" t="b">
        <f>AND(IF((B94=Calculator!$B$42),1,0),IF((E94=Calculator!$D$42),1,0), IF((C94=Calculator!$G$42),1,0))</f>
        <v>0</v>
      </c>
      <c r="B94" s="62" t="s">
        <v>58</v>
      </c>
      <c r="C94" s="75" t="s">
        <v>274</v>
      </c>
      <c r="D94" s="75" t="s">
        <v>617</v>
      </c>
      <c r="E94" s="78">
        <v>1</v>
      </c>
      <c r="F94" s="27">
        <v>70</v>
      </c>
      <c r="G94" s="27">
        <v>55</v>
      </c>
      <c r="H94" s="27">
        <v>350</v>
      </c>
      <c r="I94" s="27"/>
      <c r="J94" s="27"/>
      <c r="K94" s="27"/>
      <c r="L94" s="27">
        <v>0.5</v>
      </c>
      <c r="M94" s="67">
        <v>0</v>
      </c>
      <c r="N94" s="60"/>
      <c r="O94" s="61"/>
      <c r="P94" s="276"/>
      <c r="Q94" s="287"/>
      <c r="R94" s="295"/>
      <c r="S94" s="288"/>
      <c r="T94" s="280">
        <v>2</v>
      </c>
      <c r="U94" s="81">
        <v>3</v>
      </c>
      <c r="V94" s="82"/>
      <c r="W94" s="82"/>
      <c r="X94" s="83"/>
    </row>
    <row r="95" spans="1:24" x14ac:dyDescent="0.15">
      <c r="A95" s="26" t="b">
        <f>AND(IF((B95=Calculator!$B$42),1,0),IF((E95=Calculator!$D$42),1,0), IF((C95=Calculator!$G$42),1,0))</f>
        <v>0</v>
      </c>
      <c r="B95" s="62" t="s">
        <v>58</v>
      </c>
      <c r="C95" s="75" t="s">
        <v>274</v>
      </c>
      <c r="D95" s="75" t="s">
        <v>617</v>
      </c>
      <c r="E95" s="78">
        <v>2</v>
      </c>
      <c r="F95" s="27">
        <v>60</v>
      </c>
      <c r="G95" s="27">
        <v>70</v>
      </c>
      <c r="H95" s="27">
        <v>500</v>
      </c>
      <c r="I95" s="27"/>
      <c r="J95" s="27"/>
      <c r="K95" s="27"/>
      <c r="L95" s="27">
        <v>0.5</v>
      </c>
      <c r="M95" s="67">
        <v>0</v>
      </c>
      <c r="N95" s="60"/>
      <c r="O95" s="61"/>
      <c r="P95" s="276"/>
      <c r="Q95" s="287"/>
      <c r="R95" s="295"/>
      <c r="S95" s="288"/>
      <c r="T95" s="279">
        <v>2</v>
      </c>
      <c r="U95" s="81">
        <v>4</v>
      </c>
      <c r="V95" s="82"/>
      <c r="W95" s="82"/>
      <c r="X95" s="83"/>
    </row>
    <row r="96" spans="1:24" x14ac:dyDescent="0.15">
      <c r="A96" s="26" t="b">
        <f>AND(IF((B96=Calculator!$B$42),1,0),IF((E96=Calculator!$D$42),1,0), IF((C96=Calculator!$G$42),1,0))</f>
        <v>0</v>
      </c>
      <c r="B96" s="62" t="s">
        <v>58</v>
      </c>
      <c r="C96" s="75" t="s">
        <v>274</v>
      </c>
      <c r="D96" s="75" t="s">
        <v>617</v>
      </c>
      <c r="E96" s="78">
        <v>3</v>
      </c>
      <c r="F96" s="27">
        <v>50</v>
      </c>
      <c r="G96" s="27">
        <v>85</v>
      </c>
      <c r="H96" s="27">
        <v>650</v>
      </c>
      <c r="I96" s="27"/>
      <c r="J96" s="27"/>
      <c r="K96" s="27"/>
      <c r="L96" s="27">
        <v>0.5</v>
      </c>
      <c r="M96" s="67">
        <v>0</v>
      </c>
      <c r="N96" s="60"/>
      <c r="O96" s="61"/>
      <c r="P96" s="276"/>
      <c r="Q96" s="287"/>
      <c r="R96" s="295"/>
      <c r="S96" s="288"/>
      <c r="T96" s="279">
        <v>2</v>
      </c>
      <c r="U96" s="81">
        <v>4</v>
      </c>
      <c r="V96" s="82"/>
      <c r="W96" s="82"/>
      <c r="X96" s="83"/>
    </row>
    <row r="97" spans="1:24" x14ac:dyDescent="0.15">
      <c r="A97" s="26" t="b">
        <f>AND(IF((B97=Calculator!$B$42),1,0),IF((E97=Calculator!$D$42),1,0), IF((C97=Calculator!$G$42),1,0))</f>
        <v>0</v>
      </c>
      <c r="B97" s="62"/>
      <c r="C97" s="75"/>
      <c r="D97" s="75"/>
      <c r="E97" s="78"/>
      <c r="F97" s="53" t="s">
        <v>112</v>
      </c>
      <c r="G97" s="53" t="s">
        <v>117</v>
      </c>
      <c r="H97" s="58"/>
      <c r="I97" s="58"/>
      <c r="J97" s="58"/>
      <c r="K97" s="58"/>
      <c r="L97" s="53" t="s">
        <v>43</v>
      </c>
      <c r="M97" s="68" t="s">
        <v>120</v>
      </c>
      <c r="N97" s="60"/>
      <c r="O97" s="61"/>
      <c r="P97" s="276"/>
      <c r="Q97" s="287"/>
      <c r="R97" s="295"/>
      <c r="S97" s="288"/>
      <c r="T97" s="282" t="s">
        <v>619</v>
      </c>
      <c r="U97" s="82"/>
      <c r="V97" s="82"/>
      <c r="W97" s="82"/>
      <c r="X97" s="83"/>
    </row>
    <row r="98" spans="1:24" x14ac:dyDescent="0.15">
      <c r="A98" s="26" t="b">
        <f>AND(IF((B98=Calculator!$B$42),1,0),IF((E98=Calculator!$D$42),1,0), IF((C98=Calculator!$G$42),1,0))</f>
        <v>0</v>
      </c>
      <c r="B98" s="62" t="s">
        <v>60</v>
      </c>
      <c r="C98" s="75" t="s">
        <v>277</v>
      </c>
      <c r="D98" s="75" t="s">
        <v>618</v>
      </c>
      <c r="E98" s="78">
        <v>1</v>
      </c>
      <c r="F98" s="27">
        <v>4</v>
      </c>
      <c r="G98" s="27">
        <v>55</v>
      </c>
      <c r="H98" s="27"/>
      <c r="I98" s="27"/>
      <c r="J98" s="27"/>
      <c r="K98" s="27"/>
      <c r="L98" s="27">
        <v>0.01</v>
      </c>
      <c r="M98" s="67">
        <v>0</v>
      </c>
      <c r="N98" s="60"/>
      <c r="O98" s="61"/>
      <c r="P98" s="276"/>
      <c r="Q98" s="287"/>
      <c r="R98" s="295"/>
      <c r="S98" s="288"/>
      <c r="T98" s="283">
        <v>5</v>
      </c>
      <c r="U98" s="82"/>
      <c r="V98" s="82"/>
      <c r="W98" s="82"/>
      <c r="X98" s="83"/>
    </row>
    <row r="99" spans="1:24" x14ac:dyDescent="0.15">
      <c r="A99" s="26" t="b">
        <f>AND(IF((B99=Calculator!$B$42),1,0),IF((E99=Calculator!$D$42),1,0), IF((C99=Calculator!$G$42),1,0))</f>
        <v>0</v>
      </c>
      <c r="B99" s="62" t="s">
        <v>60</v>
      </c>
      <c r="C99" s="75" t="s">
        <v>277</v>
      </c>
      <c r="D99" s="75" t="s">
        <v>618</v>
      </c>
      <c r="E99" s="78">
        <v>2</v>
      </c>
      <c r="F99" s="27">
        <v>3.5</v>
      </c>
      <c r="G99" s="27">
        <v>60</v>
      </c>
      <c r="H99" s="27"/>
      <c r="I99" s="27"/>
      <c r="J99" s="27"/>
      <c r="K99" s="27"/>
      <c r="L99" s="27">
        <v>0.01</v>
      </c>
      <c r="M99" s="67">
        <v>0</v>
      </c>
      <c r="N99" s="60"/>
      <c r="O99" s="61"/>
      <c r="P99" s="276"/>
      <c r="Q99" s="287"/>
      <c r="R99" s="295"/>
      <c r="S99" s="288"/>
      <c r="T99" s="283">
        <v>6</v>
      </c>
      <c r="U99" s="82"/>
      <c r="V99" s="82"/>
      <c r="W99" s="82"/>
      <c r="X99" s="83"/>
    </row>
    <row r="100" spans="1:24" x14ac:dyDescent="0.15">
      <c r="A100" s="26" t="b">
        <f>AND(IF((B100=Calculator!$B$42),1,0),IF((E100=Calculator!$D$42),1,0), IF((C100=Calculator!$G$42),1,0))</f>
        <v>0</v>
      </c>
      <c r="B100" s="62" t="s">
        <v>60</v>
      </c>
      <c r="C100" s="75" t="s">
        <v>277</v>
      </c>
      <c r="D100" s="75" t="s">
        <v>618</v>
      </c>
      <c r="E100" s="78">
        <v>3</v>
      </c>
      <c r="F100" s="27">
        <v>3</v>
      </c>
      <c r="G100" s="27">
        <v>65</v>
      </c>
      <c r="H100" s="27"/>
      <c r="I100" s="27"/>
      <c r="J100" s="27"/>
      <c r="K100" s="27"/>
      <c r="L100" s="27">
        <v>0.01</v>
      </c>
      <c r="M100" s="67">
        <v>0</v>
      </c>
      <c r="N100" s="60"/>
      <c r="O100" s="61"/>
      <c r="P100" s="276"/>
      <c r="Q100" s="287"/>
      <c r="R100" s="295"/>
      <c r="S100" s="288"/>
      <c r="T100" s="283">
        <v>7</v>
      </c>
      <c r="U100" s="82"/>
      <c r="V100" s="82"/>
      <c r="W100" s="82"/>
      <c r="X100" s="83"/>
    </row>
    <row r="101" spans="1:24" x14ac:dyDescent="0.15">
      <c r="A101" s="26" t="b">
        <f>AND(IF((B101=Calculator!$B$42),1,0),IF((E101=Calculator!$D$42),1,0), IF((C101=Calculator!$G$42),1,0))</f>
        <v>0</v>
      </c>
      <c r="B101" s="62" t="s">
        <v>60</v>
      </c>
      <c r="C101" s="75" t="s">
        <v>277</v>
      </c>
      <c r="D101" s="75" t="s">
        <v>618</v>
      </c>
      <c r="E101" s="78">
        <v>4</v>
      </c>
      <c r="F101" s="27">
        <v>2.5</v>
      </c>
      <c r="G101" s="27">
        <v>70</v>
      </c>
      <c r="H101" s="27"/>
      <c r="I101" s="27"/>
      <c r="J101" s="27"/>
      <c r="K101" s="27"/>
      <c r="L101" s="27">
        <v>0.01</v>
      </c>
      <c r="M101" s="67">
        <v>0</v>
      </c>
      <c r="N101" s="60"/>
      <c r="O101" s="61"/>
      <c r="P101" s="276"/>
      <c r="Q101" s="287"/>
      <c r="R101" s="295"/>
      <c r="S101" s="288"/>
      <c r="T101" s="283">
        <v>8</v>
      </c>
      <c r="U101" s="82"/>
      <c r="V101" s="82"/>
      <c r="W101" s="82"/>
      <c r="X101" s="83"/>
    </row>
    <row r="102" spans="1:24" x14ac:dyDescent="0.15">
      <c r="A102" s="26" t="b">
        <f>AND(IF((B102=Calculator!$B$42),1,0),IF((E102=Calculator!$D$42),1,0), IF((C102=Calculator!$G$42),1,0))</f>
        <v>0</v>
      </c>
      <c r="B102" s="62" t="s">
        <v>60</v>
      </c>
      <c r="C102" s="75" t="s">
        <v>277</v>
      </c>
      <c r="D102" s="75" t="s">
        <v>618</v>
      </c>
      <c r="E102" s="78">
        <v>5</v>
      </c>
      <c r="F102" s="27">
        <v>2</v>
      </c>
      <c r="G102" s="27">
        <v>75</v>
      </c>
      <c r="H102" s="27"/>
      <c r="I102" s="27"/>
      <c r="J102" s="27"/>
      <c r="K102" s="27"/>
      <c r="L102" s="27">
        <v>0.01</v>
      </c>
      <c r="M102" s="67">
        <v>0</v>
      </c>
      <c r="N102" s="60"/>
      <c r="O102" s="61"/>
      <c r="P102" s="276"/>
      <c r="Q102" s="287"/>
      <c r="R102" s="295"/>
      <c r="S102" s="288"/>
      <c r="T102" s="283">
        <v>13</v>
      </c>
      <c r="U102" s="82"/>
      <c r="V102" s="82"/>
      <c r="W102" s="82"/>
      <c r="X102" s="83"/>
    </row>
    <row r="103" spans="1:24" x14ac:dyDescent="0.15">
      <c r="A103" s="26" t="b">
        <f>AND(IF((B103=Calculator!$B$42),1,0),IF((E103=Calculator!$D$42),1,0), IF((C103=Calculator!$G$42),1,0))</f>
        <v>0</v>
      </c>
      <c r="B103" s="62"/>
      <c r="C103" s="75"/>
      <c r="D103" s="75"/>
      <c r="E103" s="78"/>
      <c r="F103" s="53" t="s">
        <v>112</v>
      </c>
      <c r="G103" s="53" t="s">
        <v>117</v>
      </c>
      <c r="H103" s="53" t="s">
        <v>133</v>
      </c>
      <c r="I103" s="53"/>
      <c r="J103" s="53"/>
      <c r="K103" s="53"/>
      <c r="L103" s="53" t="s">
        <v>43</v>
      </c>
      <c r="M103" s="68" t="s">
        <v>120</v>
      </c>
      <c r="N103" s="60"/>
      <c r="O103" s="61"/>
      <c r="P103" s="276"/>
      <c r="Q103" s="287"/>
      <c r="R103" s="295"/>
      <c r="S103" s="288"/>
      <c r="T103" s="282" t="s">
        <v>621</v>
      </c>
      <c r="U103" s="81" t="s">
        <v>43</v>
      </c>
      <c r="V103" s="86" t="s">
        <v>622</v>
      </c>
      <c r="W103" s="82"/>
      <c r="X103" s="83"/>
    </row>
    <row r="104" spans="1:24" x14ac:dyDescent="0.15">
      <c r="A104" s="26" t="b">
        <f>AND(IF((B104=Calculator!$B$42),1,0),IF((E104=Calculator!$D$42),1,0), IF((C104=Calculator!$G$42),1,0))</f>
        <v>0</v>
      </c>
      <c r="B104" s="62" t="s">
        <v>60</v>
      </c>
      <c r="C104" s="75" t="s">
        <v>44</v>
      </c>
      <c r="D104" s="75" t="s">
        <v>620</v>
      </c>
      <c r="E104" s="78">
        <v>1</v>
      </c>
      <c r="F104" s="27">
        <v>8</v>
      </c>
      <c r="G104" s="27">
        <v>25</v>
      </c>
      <c r="H104" s="27">
        <v>65</v>
      </c>
      <c r="I104" s="27"/>
      <c r="J104" s="27"/>
      <c r="K104" s="27"/>
      <c r="L104" s="27">
        <v>1.1000000000000001</v>
      </c>
      <c r="M104" s="67">
        <v>0</v>
      </c>
      <c r="N104" s="60"/>
      <c r="O104" s="61"/>
      <c r="P104" s="276"/>
      <c r="Q104" s="287"/>
      <c r="R104" s="295"/>
      <c r="S104" s="288"/>
      <c r="T104" s="279">
        <v>100</v>
      </c>
      <c r="U104" s="81">
        <v>0.11</v>
      </c>
      <c r="V104" s="81">
        <v>1</v>
      </c>
      <c r="W104" s="82"/>
      <c r="X104" s="83"/>
    </row>
    <row r="105" spans="1:24" x14ac:dyDescent="0.15">
      <c r="A105" s="26" t="b">
        <f>AND(IF((B105=Calculator!$B$42),1,0),IF((E105=Calculator!$D$42),1,0), IF((C105=Calculator!$G$42),1,0))</f>
        <v>0</v>
      </c>
      <c r="B105" s="62" t="s">
        <v>60</v>
      </c>
      <c r="C105" s="75" t="s">
        <v>44</v>
      </c>
      <c r="D105" s="75" t="s">
        <v>620</v>
      </c>
      <c r="E105" s="78">
        <v>2</v>
      </c>
      <c r="F105" s="27">
        <v>7</v>
      </c>
      <c r="G105" s="27">
        <v>30</v>
      </c>
      <c r="H105" s="27">
        <v>105</v>
      </c>
      <c r="I105" s="27"/>
      <c r="J105" s="27"/>
      <c r="K105" s="27"/>
      <c r="L105" s="27">
        <v>1.1000000000000001</v>
      </c>
      <c r="M105" s="67">
        <v>0</v>
      </c>
      <c r="N105" s="60"/>
      <c r="O105" s="61"/>
      <c r="P105" s="276"/>
      <c r="Q105" s="287"/>
      <c r="R105" s="295"/>
      <c r="S105" s="288"/>
      <c r="T105" s="279">
        <v>133</v>
      </c>
      <c r="U105" s="81">
        <v>0.11</v>
      </c>
      <c r="V105" s="81">
        <v>2</v>
      </c>
      <c r="W105" s="82"/>
      <c r="X105" s="83"/>
    </row>
    <row r="106" spans="1:24" x14ac:dyDescent="0.15">
      <c r="A106" s="26" t="b">
        <f>AND(IF((B106=Calculator!$B$42),1,0),IF((E106=Calculator!$D$42),1,0), IF((C106=Calculator!$G$42),1,0))</f>
        <v>0</v>
      </c>
      <c r="B106" s="62" t="s">
        <v>60</v>
      </c>
      <c r="C106" s="75" t="s">
        <v>44</v>
      </c>
      <c r="D106" s="75" t="s">
        <v>620</v>
      </c>
      <c r="E106" s="78">
        <v>3</v>
      </c>
      <c r="F106" s="27">
        <v>6</v>
      </c>
      <c r="G106" s="27">
        <v>35</v>
      </c>
      <c r="H106" s="27">
        <v>145</v>
      </c>
      <c r="I106" s="27"/>
      <c r="J106" s="27"/>
      <c r="K106" s="27"/>
      <c r="L106" s="27">
        <v>1.1000000000000001</v>
      </c>
      <c r="M106" s="67">
        <v>0</v>
      </c>
      <c r="N106" s="60"/>
      <c r="O106" s="61"/>
      <c r="P106" s="276"/>
      <c r="Q106" s="287"/>
      <c r="R106" s="295"/>
      <c r="S106" s="288"/>
      <c r="T106" s="279">
        <v>166</v>
      </c>
      <c r="U106" s="81">
        <v>0.11</v>
      </c>
      <c r="V106" s="81">
        <v>3</v>
      </c>
      <c r="W106" s="82"/>
      <c r="X106" s="83"/>
    </row>
    <row r="107" spans="1:24" x14ac:dyDescent="0.15">
      <c r="A107" s="26" t="b">
        <f>AND(IF((B107=Calculator!$B$42),1,0),IF((E107=Calculator!$D$42),1,0), IF((C107=Calculator!$G$42),1,0))</f>
        <v>0</v>
      </c>
      <c r="B107" s="62" t="s">
        <v>60</v>
      </c>
      <c r="C107" s="75" t="s">
        <v>44</v>
      </c>
      <c r="D107" s="75" t="s">
        <v>620</v>
      </c>
      <c r="E107" s="78">
        <v>4</v>
      </c>
      <c r="F107" s="27">
        <v>5</v>
      </c>
      <c r="G107" s="27">
        <v>40</v>
      </c>
      <c r="H107" s="27">
        <v>185</v>
      </c>
      <c r="I107" s="27"/>
      <c r="J107" s="27"/>
      <c r="K107" s="27"/>
      <c r="L107" s="27">
        <v>1.1000000000000001</v>
      </c>
      <c r="M107" s="67">
        <v>0</v>
      </c>
      <c r="N107" s="60"/>
      <c r="O107" s="61"/>
      <c r="P107" s="276"/>
      <c r="Q107" s="287"/>
      <c r="R107" s="295"/>
      <c r="S107" s="288"/>
      <c r="T107" s="279">
        <v>199</v>
      </c>
      <c r="U107" s="81">
        <v>0.11</v>
      </c>
      <c r="V107" s="81">
        <v>4</v>
      </c>
      <c r="W107" s="82"/>
      <c r="X107" s="83"/>
    </row>
    <row r="108" spans="1:24" x14ac:dyDescent="0.15">
      <c r="A108" s="26" t="b">
        <f>AND(IF((B108=Calculator!$B$42),1,0),IF((E108=Calculator!$D$42),1,0), IF((C108=Calculator!$G$42),1,0))</f>
        <v>0</v>
      </c>
      <c r="B108" s="62" t="s">
        <v>60</v>
      </c>
      <c r="C108" s="75" t="s">
        <v>44</v>
      </c>
      <c r="D108" s="75" t="s">
        <v>620</v>
      </c>
      <c r="E108" s="78">
        <v>5</v>
      </c>
      <c r="F108" s="27">
        <v>4</v>
      </c>
      <c r="G108" s="27">
        <v>65</v>
      </c>
      <c r="H108" s="27">
        <v>225</v>
      </c>
      <c r="I108" s="27"/>
      <c r="J108" s="27"/>
      <c r="K108" s="27"/>
      <c r="L108" s="27">
        <v>1.1000000000000001</v>
      </c>
      <c r="M108" s="67">
        <v>0</v>
      </c>
      <c r="N108" s="60"/>
      <c r="O108" s="61"/>
      <c r="P108" s="276"/>
      <c r="Q108" s="287"/>
      <c r="R108" s="295"/>
      <c r="S108" s="288"/>
      <c r="T108" s="279">
        <v>232</v>
      </c>
      <c r="U108" s="81">
        <v>0.11</v>
      </c>
      <c r="V108" s="81">
        <v>6</v>
      </c>
      <c r="W108" s="82"/>
      <c r="X108" s="83"/>
    </row>
    <row r="109" spans="1:24" x14ac:dyDescent="0.15">
      <c r="A109" s="26" t="b">
        <f>AND(IF((B109=Calculator!$B$42),1,0),IF((E109=Calculator!$D$42),1,0), IF((C109=Calculator!$G$42),1,0))</f>
        <v>0</v>
      </c>
      <c r="B109" s="62"/>
      <c r="C109" s="75"/>
      <c r="D109" s="75"/>
      <c r="E109" s="78"/>
      <c r="F109" s="53" t="s">
        <v>112</v>
      </c>
      <c r="G109" s="53" t="s">
        <v>117</v>
      </c>
      <c r="H109" s="53" t="s">
        <v>133</v>
      </c>
      <c r="I109" s="53"/>
      <c r="J109" s="53"/>
      <c r="K109" s="53"/>
      <c r="L109" s="53" t="s">
        <v>43</v>
      </c>
      <c r="M109" s="68" t="s">
        <v>120</v>
      </c>
      <c r="N109" s="60"/>
      <c r="O109" s="61"/>
      <c r="P109" s="276"/>
      <c r="Q109" s="287"/>
      <c r="R109" s="295"/>
      <c r="S109" s="288"/>
      <c r="T109" s="279" t="s">
        <v>136</v>
      </c>
      <c r="U109" s="82"/>
      <c r="V109" s="82"/>
      <c r="W109" s="82"/>
      <c r="X109" s="83"/>
    </row>
    <row r="110" spans="1:24" x14ac:dyDescent="0.15">
      <c r="A110" s="26" t="b">
        <f>AND(IF((B110=Calculator!$B$42),1,0),IF((E110=Calculator!$D$42),1,0), IF((C110=Calculator!$G$42),1,0))</f>
        <v>0</v>
      </c>
      <c r="B110" s="62" t="s">
        <v>60</v>
      </c>
      <c r="C110" s="75" t="s">
        <v>274</v>
      </c>
      <c r="D110" s="75" t="s">
        <v>623</v>
      </c>
      <c r="E110" s="78">
        <v>1</v>
      </c>
      <c r="F110" s="27">
        <v>96</v>
      </c>
      <c r="G110" s="27">
        <v>70</v>
      </c>
      <c r="H110" s="27">
        <v>245</v>
      </c>
      <c r="I110" s="27"/>
      <c r="J110" s="27"/>
      <c r="K110" s="27"/>
      <c r="L110" s="27">
        <v>0.8</v>
      </c>
      <c r="M110" s="67">
        <v>0</v>
      </c>
      <c r="N110" s="60"/>
      <c r="O110" s="61"/>
      <c r="P110" s="276"/>
      <c r="Q110" s="287"/>
      <c r="R110" s="295"/>
      <c r="S110" s="288"/>
      <c r="T110" s="280" t="s">
        <v>602</v>
      </c>
      <c r="U110" s="82"/>
      <c r="V110" s="82"/>
      <c r="W110" s="82"/>
      <c r="X110" s="83"/>
    </row>
    <row r="111" spans="1:24" x14ac:dyDescent="0.15">
      <c r="A111" s="26" t="b">
        <f>AND(IF((B111=Calculator!$B$42),1,0),IF((E111=Calculator!$D$42),1,0), IF((C111=Calculator!$G$42),1,0))</f>
        <v>0</v>
      </c>
      <c r="B111" s="62" t="s">
        <v>60</v>
      </c>
      <c r="C111" s="75" t="s">
        <v>274</v>
      </c>
      <c r="D111" s="75" t="s">
        <v>623</v>
      </c>
      <c r="E111" s="78">
        <v>2</v>
      </c>
      <c r="F111" s="27">
        <v>91</v>
      </c>
      <c r="G111" s="27">
        <v>90</v>
      </c>
      <c r="H111" s="27">
        <v>350</v>
      </c>
      <c r="I111" s="27"/>
      <c r="J111" s="27"/>
      <c r="K111" s="27"/>
      <c r="L111" s="27">
        <v>0.8</v>
      </c>
      <c r="M111" s="67">
        <v>0</v>
      </c>
      <c r="N111" s="60"/>
      <c r="O111" s="61"/>
      <c r="P111" s="276"/>
      <c r="Q111" s="287"/>
      <c r="R111" s="295"/>
      <c r="S111" s="288"/>
      <c r="T111" s="282" t="s">
        <v>602</v>
      </c>
      <c r="U111" s="82"/>
      <c r="V111" s="82"/>
      <c r="W111" s="82"/>
      <c r="X111" s="83"/>
    </row>
    <row r="112" spans="1:24" x14ac:dyDescent="0.15">
      <c r="A112" s="26" t="b">
        <f>AND(IF((B112=Calculator!$B$42),1,0),IF((E112=Calculator!$D$42),1,0), IF((C112=Calculator!$G$42),1,0))</f>
        <v>0</v>
      </c>
      <c r="B112" s="62" t="s">
        <v>60</v>
      </c>
      <c r="C112" s="75" t="s">
        <v>274</v>
      </c>
      <c r="D112" s="75" t="s">
        <v>623</v>
      </c>
      <c r="E112" s="78">
        <v>3</v>
      </c>
      <c r="F112" s="27">
        <v>86</v>
      </c>
      <c r="G112" s="27">
        <v>110</v>
      </c>
      <c r="H112" s="27">
        <v>445</v>
      </c>
      <c r="I112" s="27"/>
      <c r="J112" s="27"/>
      <c r="K112" s="27"/>
      <c r="L112" s="27">
        <v>0.8</v>
      </c>
      <c r="M112" s="67">
        <v>0</v>
      </c>
      <c r="N112" s="60"/>
      <c r="O112" s="61"/>
      <c r="P112" s="276"/>
      <c r="Q112" s="287"/>
      <c r="R112" s="295"/>
      <c r="S112" s="288"/>
      <c r="T112" s="282" t="s">
        <v>602</v>
      </c>
      <c r="U112" s="82"/>
      <c r="V112" s="82"/>
      <c r="W112" s="82"/>
      <c r="X112" s="83"/>
    </row>
    <row r="113" spans="1:24" x14ac:dyDescent="0.15">
      <c r="A113" s="26" t="b">
        <f>AND(IF((B113=Calculator!$B$42),1,0),IF((E113=Calculator!$D$42),1,0), IF((C113=Calculator!$G$42),1,0))</f>
        <v>0</v>
      </c>
      <c r="B113" s="62"/>
      <c r="C113" s="75"/>
      <c r="D113" s="75"/>
      <c r="E113" s="78"/>
      <c r="F113" s="53" t="s">
        <v>112</v>
      </c>
      <c r="G113" s="53" t="s">
        <v>117</v>
      </c>
      <c r="H113" s="55"/>
      <c r="I113" s="53"/>
      <c r="J113" s="53"/>
      <c r="K113" s="53"/>
      <c r="L113" s="53" t="s">
        <v>43</v>
      </c>
      <c r="M113" s="68" t="s">
        <v>120</v>
      </c>
      <c r="N113" s="60"/>
      <c r="O113" s="61"/>
      <c r="P113" s="276"/>
      <c r="Q113" s="287"/>
      <c r="R113" s="295"/>
      <c r="S113" s="288"/>
      <c r="T113" s="282" t="s">
        <v>625</v>
      </c>
      <c r="U113" s="86" t="s">
        <v>148</v>
      </c>
      <c r="V113" s="82"/>
      <c r="W113" s="82"/>
      <c r="X113" s="83"/>
    </row>
    <row r="114" spans="1:24" x14ac:dyDescent="0.15">
      <c r="A114" s="26" t="b">
        <f>AND(IF((B114=Calculator!$B$42),1,0),IF((E114=Calculator!$D$42),1,0), IF((C114=Calculator!$G$42),1,0))</f>
        <v>0</v>
      </c>
      <c r="B114" s="62" t="s">
        <v>62</v>
      </c>
      <c r="C114" s="75" t="s">
        <v>277</v>
      </c>
      <c r="D114" s="75" t="s">
        <v>624</v>
      </c>
      <c r="E114" s="78">
        <v>1</v>
      </c>
      <c r="F114" s="27">
        <v>9</v>
      </c>
      <c r="G114" s="27">
        <v>32</v>
      </c>
      <c r="H114" s="27">
        <v>80</v>
      </c>
      <c r="I114" s="27"/>
      <c r="J114" s="27"/>
      <c r="K114" s="27"/>
      <c r="L114" s="27">
        <v>1.1000000000000001</v>
      </c>
      <c r="M114" s="67">
        <v>0</v>
      </c>
      <c r="N114" s="60"/>
      <c r="O114" s="61"/>
      <c r="P114" s="276"/>
      <c r="Q114" s="287"/>
      <c r="R114" s="295"/>
      <c r="S114" s="288"/>
      <c r="T114" s="279">
        <v>0.3</v>
      </c>
      <c r="U114" s="81">
        <v>1.5</v>
      </c>
      <c r="V114" s="82"/>
      <c r="W114" s="82"/>
      <c r="X114" s="83"/>
    </row>
    <row r="115" spans="1:24" x14ac:dyDescent="0.15">
      <c r="A115" s="26" t="b">
        <f>AND(IF((B115=Calculator!$B$42),1,0),IF((E115=Calculator!$D$42),1,0), IF((C115=Calculator!$G$42),1,0))</f>
        <v>0</v>
      </c>
      <c r="B115" s="62" t="s">
        <v>62</v>
      </c>
      <c r="C115" s="75" t="s">
        <v>277</v>
      </c>
      <c r="D115" s="75" t="s">
        <v>624</v>
      </c>
      <c r="E115" s="78">
        <v>2</v>
      </c>
      <c r="F115" s="27">
        <v>8.5</v>
      </c>
      <c r="G115" s="27">
        <v>50</v>
      </c>
      <c r="H115" s="27">
        <v>125</v>
      </c>
      <c r="I115" s="27"/>
      <c r="J115" s="27"/>
      <c r="K115" s="27"/>
      <c r="L115" s="27">
        <v>1.1000000000000001</v>
      </c>
      <c r="M115" s="67">
        <v>0</v>
      </c>
      <c r="N115" s="60"/>
      <c r="O115" s="61"/>
      <c r="P115" s="276"/>
      <c r="Q115" s="287"/>
      <c r="R115" s="295"/>
      <c r="S115" s="288"/>
      <c r="T115" s="279">
        <v>0.35</v>
      </c>
      <c r="U115" s="81">
        <v>1.75</v>
      </c>
      <c r="V115" s="82"/>
      <c r="W115" s="82"/>
      <c r="X115" s="83"/>
    </row>
    <row r="116" spans="1:24" x14ac:dyDescent="0.15">
      <c r="A116" s="26" t="b">
        <f>AND(IF((B116=Calculator!$B$42),1,0),IF((E116=Calculator!$D$42),1,0), IF((C116=Calculator!$G$42),1,0))</f>
        <v>0</v>
      </c>
      <c r="B116" s="62" t="s">
        <v>62</v>
      </c>
      <c r="C116" s="75" t="s">
        <v>277</v>
      </c>
      <c r="D116" s="75" t="s">
        <v>624</v>
      </c>
      <c r="E116" s="78">
        <v>3</v>
      </c>
      <c r="F116" s="27">
        <v>8</v>
      </c>
      <c r="G116" s="27">
        <v>68</v>
      </c>
      <c r="H116" s="27">
        <v>170</v>
      </c>
      <c r="I116" s="27"/>
      <c r="J116" s="27"/>
      <c r="K116" s="27"/>
      <c r="L116" s="27">
        <v>1.1000000000000001</v>
      </c>
      <c r="M116" s="67">
        <v>0</v>
      </c>
      <c r="N116" s="60"/>
      <c r="O116" s="61"/>
      <c r="P116" s="276"/>
      <c r="Q116" s="287"/>
      <c r="R116" s="295"/>
      <c r="S116" s="288"/>
      <c r="T116" s="279">
        <v>0.4</v>
      </c>
      <c r="U116" s="81">
        <v>2</v>
      </c>
      <c r="V116" s="82"/>
      <c r="W116" s="82"/>
      <c r="X116" s="83"/>
    </row>
    <row r="117" spans="1:24" x14ac:dyDescent="0.15">
      <c r="A117" s="26" t="b">
        <f>AND(IF((B117=Calculator!$B$42),1,0),IF((E117=Calculator!$D$42),1,0), IF((C117=Calculator!$G$42),1,0))</f>
        <v>0</v>
      </c>
      <c r="B117" s="62" t="s">
        <v>62</v>
      </c>
      <c r="C117" s="75" t="s">
        <v>277</v>
      </c>
      <c r="D117" s="75" t="s">
        <v>624</v>
      </c>
      <c r="E117" s="78">
        <v>4</v>
      </c>
      <c r="F117" s="27">
        <v>7.5</v>
      </c>
      <c r="G117" s="27">
        <v>86</v>
      </c>
      <c r="H117" s="27">
        <v>215</v>
      </c>
      <c r="I117" s="27"/>
      <c r="J117" s="27"/>
      <c r="K117" s="27"/>
      <c r="L117" s="27">
        <v>1.1000000000000001</v>
      </c>
      <c r="M117" s="67">
        <v>0</v>
      </c>
      <c r="N117" s="60"/>
      <c r="O117" s="61"/>
      <c r="P117" s="276"/>
      <c r="Q117" s="287"/>
      <c r="R117" s="295"/>
      <c r="S117" s="288"/>
      <c r="T117" s="279">
        <v>0.45</v>
      </c>
      <c r="U117" s="81">
        <v>2.25</v>
      </c>
      <c r="V117" s="82"/>
      <c r="W117" s="82"/>
      <c r="X117" s="83"/>
    </row>
    <row r="118" spans="1:24" x14ac:dyDescent="0.15">
      <c r="A118" s="26" t="b">
        <f>AND(IF((B118=Calculator!$B$42),1,0),IF((E118=Calculator!$D$42),1,0), IF((C118=Calculator!$G$42),1,0))</f>
        <v>0</v>
      </c>
      <c r="B118" s="62" t="s">
        <v>62</v>
      </c>
      <c r="C118" s="75" t="s">
        <v>277</v>
      </c>
      <c r="D118" s="75" t="s">
        <v>624</v>
      </c>
      <c r="E118" s="78">
        <v>5</v>
      </c>
      <c r="F118" s="27">
        <v>7</v>
      </c>
      <c r="G118" s="27">
        <v>104</v>
      </c>
      <c r="H118" s="27">
        <v>380</v>
      </c>
      <c r="I118" s="27"/>
      <c r="J118" s="27"/>
      <c r="K118" s="27"/>
      <c r="L118" s="27">
        <v>1.1000000000000001</v>
      </c>
      <c r="M118" s="67">
        <v>0</v>
      </c>
      <c r="N118" s="60"/>
      <c r="O118" s="61"/>
      <c r="P118" s="276"/>
      <c r="Q118" s="287"/>
      <c r="R118" s="295"/>
      <c r="S118" s="288"/>
      <c r="T118" s="279">
        <v>0.5</v>
      </c>
      <c r="U118" s="81">
        <v>2.5</v>
      </c>
      <c r="V118" s="82"/>
      <c r="W118" s="82"/>
      <c r="X118" s="83"/>
    </row>
    <row r="119" spans="1:24" x14ac:dyDescent="0.15">
      <c r="A119" s="26" t="b">
        <f>AND(IF((B119=Calculator!$B$42),1,0),IF((E119=Calculator!$D$42),1,0), IF((C119=Calculator!$G$42),1,0))</f>
        <v>0</v>
      </c>
      <c r="B119" s="62"/>
      <c r="C119" s="75"/>
      <c r="D119" s="75"/>
      <c r="E119" s="78"/>
      <c r="F119" s="53" t="s">
        <v>112</v>
      </c>
      <c r="G119" s="53" t="s">
        <v>117</v>
      </c>
      <c r="H119" s="55"/>
      <c r="I119" s="58" t="s">
        <v>627</v>
      </c>
      <c r="J119" s="58"/>
      <c r="K119" s="58"/>
      <c r="L119" s="58" t="s">
        <v>629</v>
      </c>
      <c r="M119" s="71" t="s">
        <v>120</v>
      </c>
      <c r="N119" s="63"/>
      <c r="O119" s="58"/>
      <c r="P119" s="277"/>
      <c r="Q119" s="289"/>
      <c r="R119" s="296"/>
      <c r="S119" s="290"/>
      <c r="T119" s="281"/>
      <c r="U119" s="81" t="s">
        <v>129</v>
      </c>
      <c r="V119" s="86" t="s">
        <v>628</v>
      </c>
      <c r="W119" s="82"/>
      <c r="X119" s="83"/>
    </row>
    <row r="120" spans="1:24" x14ac:dyDescent="0.15">
      <c r="A120" s="26" t="b">
        <f>AND(IF((B120=Calculator!$B$42),1,0),IF((E120=Calculator!$D$42),1,0), IF((C120=Calculator!$G$42),1,0))</f>
        <v>0</v>
      </c>
      <c r="B120" s="62" t="s">
        <v>62</v>
      </c>
      <c r="C120" s="75" t="s">
        <v>44</v>
      </c>
      <c r="D120" s="75" t="s">
        <v>626</v>
      </c>
      <c r="E120" s="78">
        <v>1</v>
      </c>
      <c r="F120" s="27">
        <v>10</v>
      </c>
      <c r="G120" s="27">
        <v>30</v>
      </c>
      <c r="H120" s="55"/>
      <c r="I120" s="27">
        <v>0.55000000000000004</v>
      </c>
      <c r="J120" s="27"/>
      <c r="K120" s="27"/>
      <c r="L120" s="27">
        <v>0.7</v>
      </c>
      <c r="M120" s="67">
        <v>1</v>
      </c>
      <c r="N120" s="60"/>
      <c r="O120" s="53"/>
      <c r="P120" s="278"/>
      <c r="Q120" s="291"/>
      <c r="R120" s="297"/>
      <c r="S120" s="292"/>
      <c r="T120" s="281"/>
      <c r="U120" s="81">
        <v>7</v>
      </c>
      <c r="V120" s="81">
        <v>0.75</v>
      </c>
      <c r="W120" s="82"/>
      <c r="X120" s="83"/>
    </row>
    <row r="121" spans="1:24" x14ac:dyDescent="0.15">
      <c r="A121" s="26" t="b">
        <f>AND(IF((B121=Calculator!$B$42),1,0),IF((E121=Calculator!$D$42),1,0), IF((C121=Calculator!$G$42),1,0))</f>
        <v>0</v>
      </c>
      <c r="B121" s="62" t="s">
        <v>62</v>
      </c>
      <c r="C121" s="75" t="s">
        <v>44</v>
      </c>
      <c r="D121" s="75" t="s">
        <v>626</v>
      </c>
      <c r="E121" s="78">
        <v>2</v>
      </c>
      <c r="F121" s="27">
        <v>10</v>
      </c>
      <c r="G121" s="27">
        <v>38</v>
      </c>
      <c r="H121" s="55"/>
      <c r="I121" s="27">
        <v>0.59</v>
      </c>
      <c r="J121" s="27"/>
      <c r="K121" s="27"/>
      <c r="L121" s="27">
        <v>0.7</v>
      </c>
      <c r="M121" s="67">
        <v>1</v>
      </c>
      <c r="N121" s="60"/>
      <c r="O121" s="53"/>
      <c r="P121" s="278"/>
      <c r="Q121" s="291"/>
      <c r="R121" s="297"/>
      <c r="S121" s="292"/>
      <c r="T121" s="281"/>
      <c r="U121" s="81">
        <v>7</v>
      </c>
      <c r="V121" s="81">
        <v>0.75</v>
      </c>
      <c r="W121" s="82"/>
      <c r="X121" s="83"/>
    </row>
    <row r="122" spans="1:24" x14ac:dyDescent="0.15">
      <c r="A122" s="26" t="b">
        <f>AND(IF((B122=Calculator!$B$42),1,0),IF((E122=Calculator!$D$42),1,0), IF((C122=Calculator!$G$42),1,0))</f>
        <v>0</v>
      </c>
      <c r="B122" s="62" t="s">
        <v>62</v>
      </c>
      <c r="C122" s="75" t="s">
        <v>44</v>
      </c>
      <c r="D122" s="75" t="s">
        <v>626</v>
      </c>
      <c r="E122" s="78">
        <v>3</v>
      </c>
      <c r="F122" s="27">
        <v>10</v>
      </c>
      <c r="G122" s="27">
        <v>46</v>
      </c>
      <c r="H122" s="55"/>
      <c r="I122" s="27">
        <v>0.63</v>
      </c>
      <c r="J122" s="27"/>
      <c r="K122" s="27"/>
      <c r="L122" s="27">
        <v>0.7</v>
      </c>
      <c r="M122" s="67">
        <v>1</v>
      </c>
      <c r="N122" s="60"/>
      <c r="O122" s="53"/>
      <c r="P122" s="278"/>
      <c r="Q122" s="291"/>
      <c r="R122" s="297"/>
      <c r="S122" s="292"/>
      <c r="T122" s="281"/>
      <c r="U122" s="81">
        <v>7</v>
      </c>
      <c r="V122" s="81">
        <v>0.75</v>
      </c>
      <c r="W122" s="82"/>
      <c r="X122" s="83"/>
    </row>
    <row r="123" spans="1:24" x14ac:dyDescent="0.15">
      <c r="A123" s="26" t="b">
        <f>AND(IF((B123=Calculator!$B$42),1,0),IF((E123=Calculator!$D$42),1,0), IF((C123=Calculator!$G$42),1,0))</f>
        <v>0</v>
      </c>
      <c r="B123" s="62" t="s">
        <v>62</v>
      </c>
      <c r="C123" s="75" t="s">
        <v>44</v>
      </c>
      <c r="D123" s="75" t="s">
        <v>626</v>
      </c>
      <c r="E123" s="78">
        <v>4</v>
      </c>
      <c r="F123" s="27">
        <v>10</v>
      </c>
      <c r="G123" s="27">
        <v>54</v>
      </c>
      <c r="H123" s="55"/>
      <c r="I123" s="27">
        <v>0.67</v>
      </c>
      <c r="J123" s="27"/>
      <c r="K123" s="27"/>
      <c r="L123" s="27">
        <v>0.7</v>
      </c>
      <c r="M123" s="67">
        <v>1</v>
      </c>
      <c r="N123" s="60"/>
      <c r="O123" s="53"/>
      <c r="P123" s="278"/>
      <c r="Q123" s="291"/>
      <c r="R123" s="297"/>
      <c r="S123" s="292"/>
      <c r="T123" s="281"/>
      <c r="U123" s="81">
        <v>7</v>
      </c>
      <c r="V123" s="81">
        <v>0.75</v>
      </c>
      <c r="W123" s="82"/>
      <c r="X123" s="83"/>
    </row>
    <row r="124" spans="1:24" x14ac:dyDescent="0.15">
      <c r="A124" s="26" t="b">
        <f>AND(IF((B124=Calculator!$B$42),1,0),IF((E124=Calculator!$D$42),1,0), IF((C124=Calculator!$G$42),1,0))</f>
        <v>0</v>
      </c>
      <c r="B124" s="62" t="s">
        <v>62</v>
      </c>
      <c r="C124" s="75" t="s">
        <v>44</v>
      </c>
      <c r="D124" s="75" t="s">
        <v>626</v>
      </c>
      <c r="E124" s="78">
        <v>5</v>
      </c>
      <c r="F124" s="27">
        <v>10</v>
      </c>
      <c r="G124" s="27">
        <v>70</v>
      </c>
      <c r="H124" s="55"/>
      <c r="I124" s="27">
        <v>0.86</v>
      </c>
      <c r="J124" s="27"/>
      <c r="K124" s="27"/>
      <c r="L124" s="27">
        <v>0.7</v>
      </c>
      <c r="M124" s="67">
        <v>1</v>
      </c>
      <c r="N124" s="60"/>
      <c r="O124" s="53"/>
      <c r="P124" s="278"/>
      <c r="Q124" s="291"/>
      <c r="R124" s="297"/>
      <c r="S124" s="292"/>
      <c r="T124" s="281"/>
      <c r="U124" s="81">
        <v>7</v>
      </c>
      <c r="V124" s="81">
        <v>0.75</v>
      </c>
      <c r="W124" s="82"/>
      <c r="X124" s="83"/>
    </row>
    <row r="125" spans="1:24" x14ac:dyDescent="0.15">
      <c r="A125" s="26" t="b">
        <f>AND(IF((B125=Calculator!$B$42),1,0),IF((E125=Calculator!$D$42),1,0), IF((C125=Calculator!$G$42),1,0))</f>
        <v>0</v>
      </c>
      <c r="B125" s="62"/>
      <c r="C125" s="75"/>
      <c r="D125" s="75"/>
      <c r="E125" s="78"/>
      <c r="F125" s="53" t="s">
        <v>112</v>
      </c>
      <c r="G125" s="53" t="s">
        <v>117</v>
      </c>
      <c r="H125" s="53" t="s">
        <v>133</v>
      </c>
      <c r="I125" s="53"/>
      <c r="J125" s="53"/>
      <c r="K125" s="53"/>
      <c r="L125" s="53" t="s">
        <v>43</v>
      </c>
      <c r="M125" s="68" t="s">
        <v>120</v>
      </c>
      <c r="N125" s="60"/>
      <c r="O125" s="61"/>
      <c r="P125" s="276"/>
      <c r="Q125" s="287"/>
      <c r="R125" s="295"/>
      <c r="S125" s="288"/>
      <c r="T125" s="282" t="s">
        <v>630</v>
      </c>
      <c r="U125" s="81" t="s">
        <v>43</v>
      </c>
      <c r="V125" s="86" t="s">
        <v>129</v>
      </c>
      <c r="W125" s="82"/>
      <c r="X125" s="83"/>
    </row>
    <row r="126" spans="1:24" x14ac:dyDescent="0.15">
      <c r="A126" s="26" t="b">
        <f>AND(IF((B126=Calculator!$B$42),1,0),IF((E126=Calculator!$D$42),1,0), IF((C126=Calculator!$G$42),1,0))</f>
        <v>0</v>
      </c>
      <c r="B126" s="62" t="s">
        <v>62</v>
      </c>
      <c r="C126" s="75" t="s">
        <v>274</v>
      </c>
      <c r="D126" s="75" t="s">
        <v>631</v>
      </c>
      <c r="E126" s="78">
        <v>1</v>
      </c>
      <c r="F126" s="27">
        <v>110</v>
      </c>
      <c r="G126" s="27">
        <v>100</v>
      </c>
      <c r="H126" s="27">
        <v>250</v>
      </c>
      <c r="I126" s="27"/>
      <c r="J126" s="27"/>
      <c r="K126" s="27"/>
      <c r="L126" s="27">
        <v>0.8</v>
      </c>
      <c r="M126" s="67">
        <v>0</v>
      </c>
      <c r="N126" s="60"/>
      <c r="O126" s="61"/>
      <c r="P126" s="276"/>
      <c r="Q126" s="287"/>
      <c r="R126" s="295"/>
      <c r="S126" s="288"/>
      <c r="T126" s="279">
        <v>30</v>
      </c>
      <c r="U126" s="84">
        <v>0.2</v>
      </c>
      <c r="V126" s="81">
        <v>7</v>
      </c>
      <c r="W126" s="82"/>
      <c r="X126" s="83"/>
    </row>
    <row r="127" spans="1:24" x14ac:dyDescent="0.15">
      <c r="A127" s="26" t="b">
        <f>AND(IF((B127=Calculator!$B$42),1,0),IF((E127=Calculator!$D$42),1,0), IF((C127=Calculator!$G$42),1,0))</f>
        <v>0</v>
      </c>
      <c r="B127" s="62" t="s">
        <v>62</v>
      </c>
      <c r="C127" s="75" t="s">
        <v>274</v>
      </c>
      <c r="D127" s="75" t="s">
        <v>631</v>
      </c>
      <c r="E127" s="78">
        <v>2</v>
      </c>
      <c r="F127" s="27">
        <v>100</v>
      </c>
      <c r="G127" s="27">
        <v>115</v>
      </c>
      <c r="H127" s="27">
        <v>365</v>
      </c>
      <c r="I127" s="27"/>
      <c r="J127" s="27"/>
      <c r="K127" s="27"/>
      <c r="L127" s="27">
        <v>0.8</v>
      </c>
      <c r="M127" s="67">
        <v>0</v>
      </c>
      <c r="N127" s="60"/>
      <c r="O127" s="61"/>
      <c r="P127" s="276"/>
      <c r="Q127" s="287"/>
      <c r="R127" s="295"/>
      <c r="S127" s="288"/>
      <c r="T127" s="279">
        <v>60</v>
      </c>
      <c r="U127" s="81">
        <v>0.2</v>
      </c>
      <c r="V127" s="81">
        <v>7</v>
      </c>
      <c r="W127" s="82"/>
      <c r="X127" s="83"/>
    </row>
    <row r="128" spans="1:24" x14ac:dyDescent="0.15">
      <c r="A128" s="26" t="b">
        <f>AND(IF((B128=Calculator!$B$42),1,0),IF((E128=Calculator!$D$42),1,0), IF((C128=Calculator!$G$42),1,0))</f>
        <v>0</v>
      </c>
      <c r="B128" s="62" t="s">
        <v>62</v>
      </c>
      <c r="C128" s="75" t="s">
        <v>274</v>
      </c>
      <c r="D128" s="75" t="s">
        <v>631</v>
      </c>
      <c r="E128" s="78">
        <v>3</v>
      </c>
      <c r="F128" s="27">
        <v>90</v>
      </c>
      <c r="G128" s="27">
        <v>130</v>
      </c>
      <c r="H128" s="27">
        <v>480</v>
      </c>
      <c r="I128" s="27"/>
      <c r="J128" s="27"/>
      <c r="K128" s="27"/>
      <c r="L128" s="27">
        <v>0.8</v>
      </c>
      <c r="M128" s="67">
        <v>0</v>
      </c>
      <c r="N128" s="60"/>
      <c r="O128" s="61"/>
      <c r="P128" s="276"/>
      <c r="Q128" s="287"/>
      <c r="R128" s="295"/>
      <c r="S128" s="288"/>
      <c r="T128" s="279">
        <v>90</v>
      </c>
      <c r="U128" s="81">
        <v>0.2</v>
      </c>
      <c r="V128" s="81">
        <v>7</v>
      </c>
      <c r="W128" s="82"/>
      <c r="X128" s="83"/>
    </row>
    <row r="129" spans="1:24" x14ac:dyDescent="0.15">
      <c r="A129" s="26" t="b">
        <f>AND(IF((B129=Calculator!$B$42),1,0),IF((E129=Calculator!$D$42),1,0), IF((C129=Calculator!$G$42),1,0))</f>
        <v>0</v>
      </c>
      <c r="B129" s="62"/>
      <c r="C129" s="75"/>
      <c r="D129" s="75"/>
      <c r="E129" s="78"/>
      <c r="F129" s="53" t="s">
        <v>112</v>
      </c>
      <c r="G129" s="53" t="s">
        <v>117</v>
      </c>
      <c r="H129" s="53" t="s">
        <v>133</v>
      </c>
      <c r="I129" s="53"/>
      <c r="J129" s="53" t="s">
        <v>634</v>
      </c>
      <c r="K129" s="53"/>
      <c r="L129" s="53" t="s">
        <v>43</v>
      </c>
      <c r="M129" s="68" t="s">
        <v>120</v>
      </c>
      <c r="N129" s="60"/>
      <c r="O129" s="61"/>
      <c r="P129" s="276"/>
      <c r="Q129" s="287"/>
      <c r="R129" s="295"/>
      <c r="S129" s="288"/>
      <c r="T129" s="282"/>
      <c r="U129" s="86" t="s">
        <v>633</v>
      </c>
      <c r="V129" s="81" t="s">
        <v>43</v>
      </c>
      <c r="W129" s="82"/>
      <c r="X129" s="83"/>
    </row>
    <row r="130" spans="1:24" x14ac:dyDescent="0.15">
      <c r="A130" s="26" t="b">
        <f>AND(IF((B130=Calculator!$B$42),1,0),IF((E130=Calculator!$D$42),1,0), IF((C130=Calculator!$G$42),1,0))</f>
        <v>0</v>
      </c>
      <c r="B130" s="62" t="s">
        <v>64</v>
      </c>
      <c r="C130" s="75" t="s">
        <v>277</v>
      </c>
      <c r="D130" s="75" t="s">
        <v>632</v>
      </c>
      <c r="E130" s="78">
        <v>1</v>
      </c>
      <c r="F130" s="27">
        <v>15</v>
      </c>
      <c r="G130" s="27">
        <v>65</v>
      </c>
      <c r="H130" s="27">
        <v>60</v>
      </c>
      <c r="I130" s="27"/>
      <c r="J130" s="27">
        <v>0.2</v>
      </c>
      <c r="K130" s="27"/>
      <c r="L130" s="27">
        <v>2.8</v>
      </c>
      <c r="M130" s="67">
        <v>0</v>
      </c>
      <c r="N130" s="60"/>
      <c r="O130" s="61"/>
      <c r="P130" s="276"/>
      <c r="Q130" s="287"/>
      <c r="R130" s="295"/>
      <c r="S130" s="288"/>
      <c r="T130" s="279"/>
      <c r="U130" s="81">
        <v>2.5</v>
      </c>
      <c r="V130" s="81">
        <v>1.4999999999999999E-2</v>
      </c>
      <c r="W130" s="82"/>
      <c r="X130" s="83"/>
    </row>
    <row r="131" spans="1:24" x14ac:dyDescent="0.15">
      <c r="A131" s="26" t="b">
        <f>AND(IF((B131=Calculator!$B$42),1,0),IF((E131=Calculator!$D$42),1,0), IF((C131=Calculator!$G$42),1,0))</f>
        <v>0</v>
      </c>
      <c r="B131" s="62" t="s">
        <v>64</v>
      </c>
      <c r="C131" s="75" t="s">
        <v>277</v>
      </c>
      <c r="D131" s="75" t="s">
        <v>632</v>
      </c>
      <c r="E131" s="78">
        <v>2</v>
      </c>
      <c r="F131" s="27">
        <v>14</v>
      </c>
      <c r="G131" s="27">
        <v>65</v>
      </c>
      <c r="H131" s="27">
        <v>140</v>
      </c>
      <c r="I131" s="27"/>
      <c r="J131" s="27">
        <v>0.23</v>
      </c>
      <c r="K131" s="27"/>
      <c r="L131" s="27">
        <v>2.8</v>
      </c>
      <c r="M131" s="67">
        <v>0</v>
      </c>
      <c r="N131" s="60"/>
      <c r="O131" s="61"/>
      <c r="P131" s="276"/>
      <c r="Q131" s="287"/>
      <c r="R131" s="295"/>
      <c r="S131" s="288"/>
      <c r="T131" s="279"/>
      <c r="U131" s="81">
        <v>2.5</v>
      </c>
      <c r="V131" s="81">
        <v>1.4999999999999999E-2</v>
      </c>
      <c r="W131" s="82"/>
      <c r="X131" s="83"/>
    </row>
    <row r="132" spans="1:24" x14ac:dyDescent="0.15">
      <c r="A132" s="26" t="b">
        <f>AND(IF((B132=Calculator!$B$42),1,0),IF((E132=Calculator!$D$42),1,0), IF((C132=Calculator!$G$42),1,0))</f>
        <v>0</v>
      </c>
      <c r="B132" s="62" t="s">
        <v>64</v>
      </c>
      <c r="C132" s="75" t="s">
        <v>277</v>
      </c>
      <c r="D132" s="75" t="s">
        <v>632</v>
      </c>
      <c r="E132" s="78">
        <v>3</v>
      </c>
      <c r="F132" s="27">
        <v>13</v>
      </c>
      <c r="G132" s="27">
        <v>65</v>
      </c>
      <c r="H132" s="27">
        <v>220</v>
      </c>
      <c r="I132" s="27"/>
      <c r="J132" s="27">
        <v>0.25</v>
      </c>
      <c r="K132" s="27"/>
      <c r="L132" s="27">
        <v>2.8</v>
      </c>
      <c r="M132" s="67">
        <v>0</v>
      </c>
      <c r="N132" s="60"/>
      <c r="O132" s="61"/>
      <c r="P132" s="276"/>
      <c r="Q132" s="287"/>
      <c r="R132" s="295"/>
      <c r="S132" s="288"/>
      <c r="T132" s="279"/>
      <c r="U132" s="81">
        <v>2.5</v>
      </c>
      <c r="V132" s="81">
        <v>1.4999999999999999E-2</v>
      </c>
      <c r="W132" s="82"/>
      <c r="X132" s="83"/>
    </row>
    <row r="133" spans="1:24" x14ac:dyDescent="0.15">
      <c r="A133" s="26" t="b">
        <f>AND(IF((B133=Calculator!$B$42),1,0),IF((E133=Calculator!$D$42),1,0), IF((C133=Calculator!$G$42),1,0))</f>
        <v>0</v>
      </c>
      <c r="B133" s="62" t="s">
        <v>64</v>
      </c>
      <c r="C133" s="75" t="s">
        <v>277</v>
      </c>
      <c r="D133" s="75" t="s">
        <v>632</v>
      </c>
      <c r="E133" s="78">
        <v>4</v>
      </c>
      <c r="F133" s="27">
        <v>12</v>
      </c>
      <c r="G133" s="27">
        <v>65</v>
      </c>
      <c r="H133" s="27">
        <v>300</v>
      </c>
      <c r="I133" s="27"/>
      <c r="J133" s="27">
        <v>0.28000000000000003</v>
      </c>
      <c r="K133" s="27"/>
      <c r="L133" s="27">
        <v>2.8</v>
      </c>
      <c r="M133" s="67">
        <v>0</v>
      </c>
      <c r="N133" s="60"/>
      <c r="O133" s="61"/>
      <c r="P133" s="276"/>
      <c r="Q133" s="287"/>
      <c r="R133" s="295"/>
      <c r="S133" s="288"/>
      <c r="T133" s="279"/>
      <c r="U133" s="81">
        <v>2.5</v>
      </c>
      <c r="V133" s="81">
        <v>1.4999999999999999E-2</v>
      </c>
      <c r="W133" s="82"/>
      <c r="X133" s="83"/>
    </row>
    <row r="134" spans="1:24" x14ac:dyDescent="0.15">
      <c r="A134" s="26" t="b">
        <f>AND(IF((B134=Calculator!$B$42),1,0),IF((E134=Calculator!$D$42),1,0), IF((C134=Calculator!$G$42),1,0))</f>
        <v>0</v>
      </c>
      <c r="B134" s="62" t="s">
        <v>64</v>
      </c>
      <c r="C134" s="75" t="s">
        <v>277</v>
      </c>
      <c r="D134" s="75" t="s">
        <v>632</v>
      </c>
      <c r="E134" s="78">
        <v>5</v>
      </c>
      <c r="F134" s="27">
        <v>11</v>
      </c>
      <c r="G134" s="27">
        <v>80</v>
      </c>
      <c r="H134" s="27">
        <v>380</v>
      </c>
      <c r="I134" s="27"/>
      <c r="J134" s="27">
        <v>0.45</v>
      </c>
      <c r="K134" s="27"/>
      <c r="L134" s="27">
        <v>2.8</v>
      </c>
      <c r="M134" s="67">
        <v>0</v>
      </c>
      <c r="N134" s="60"/>
      <c r="O134" s="61"/>
      <c r="P134" s="276"/>
      <c r="Q134" s="287"/>
      <c r="R134" s="295"/>
      <c r="S134" s="288"/>
      <c r="T134" s="279"/>
      <c r="U134" s="81">
        <v>2.5</v>
      </c>
      <c r="V134" s="81">
        <v>1.4999999999999999E-2</v>
      </c>
      <c r="W134" s="82"/>
      <c r="X134" s="83"/>
    </row>
    <row r="135" spans="1:24" x14ac:dyDescent="0.15">
      <c r="A135" s="26" t="b">
        <f>AND(IF((B135=Calculator!$B$42),1,0),IF((E135=Calculator!$D$42),1,0), IF((C135=Calculator!$G$42),1,0))</f>
        <v>0</v>
      </c>
      <c r="B135" s="62"/>
      <c r="C135" s="75"/>
      <c r="D135" s="75"/>
      <c r="E135" s="78"/>
      <c r="F135" s="53" t="s">
        <v>112</v>
      </c>
      <c r="G135" s="53" t="s">
        <v>117</v>
      </c>
      <c r="H135" s="53" t="s">
        <v>133</v>
      </c>
      <c r="I135" s="53"/>
      <c r="J135" s="53"/>
      <c r="K135" s="53"/>
      <c r="L135" s="53" t="s">
        <v>43</v>
      </c>
      <c r="M135" s="68" t="s">
        <v>120</v>
      </c>
      <c r="N135" s="60"/>
      <c r="O135" s="53" t="s">
        <v>129</v>
      </c>
      <c r="P135" s="278"/>
      <c r="Q135" s="291"/>
      <c r="R135" s="297"/>
      <c r="S135" s="292"/>
      <c r="T135" s="282" t="s">
        <v>148</v>
      </c>
      <c r="U135" s="82"/>
      <c r="V135" s="82"/>
      <c r="W135" s="82"/>
      <c r="X135" s="83"/>
    </row>
    <row r="136" spans="1:24" x14ac:dyDescent="0.15">
      <c r="A136" s="26" t="b">
        <f>AND(IF((B136=Calculator!$B$42),1,0),IF((E136=Calculator!$D$42),1,0), IF((C136=Calculator!$G$42),1,0))</f>
        <v>0</v>
      </c>
      <c r="B136" s="62" t="s">
        <v>64</v>
      </c>
      <c r="C136" s="75" t="s">
        <v>44</v>
      </c>
      <c r="D136" s="75" t="s">
        <v>635</v>
      </c>
      <c r="E136" s="78">
        <v>1</v>
      </c>
      <c r="F136" s="27">
        <v>15</v>
      </c>
      <c r="G136" s="27">
        <v>40</v>
      </c>
      <c r="H136" s="27">
        <v>250</v>
      </c>
      <c r="I136" s="27"/>
      <c r="J136" s="27"/>
      <c r="K136" s="27"/>
      <c r="L136" s="27">
        <v>4</v>
      </c>
      <c r="M136" s="67">
        <v>0</v>
      </c>
      <c r="N136" s="60"/>
      <c r="O136" s="53">
        <v>2.5</v>
      </c>
      <c r="P136" s="278"/>
      <c r="Q136" s="291"/>
      <c r="R136" s="297"/>
      <c r="S136" s="292"/>
      <c r="T136" s="279">
        <v>1</v>
      </c>
      <c r="U136" s="82"/>
      <c r="V136" s="82"/>
      <c r="W136" s="82"/>
      <c r="X136" s="83"/>
    </row>
    <row r="137" spans="1:24" x14ac:dyDescent="0.15">
      <c r="A137" s="26" t="b">
        <f>AND(IF((B137=Calculator!$B$42),1,0),IF((E137=Calculator!$D$42),1,0), IF((C137=Calculator!$G$42),1,0))</f>
        <v>0</v>
      </c>
      <c r="B137" s="62" t="s">
        <v>64</v>
      </c>
      <c r="C137" s="75" t="s">
        <v>44</v>
      </c>
      <c r="D137" s="75" t="s">
        <v>635</v>
      </c>
      <c r="E137" s="78">
        <v>2</v>
      </c>
      <c r="F137" s="27">
        <v>15</v>
      </c>
      <c r="G137" s="27">
        <v>50</v>
      </c>
      <c r="H137" s="27">
        <v>270</v>
      </c>
      <c r="I137" s="27"/>
      <c r="J137" s="27"/>
      <c r="K137" s="27"/>
      <c r="L137" s="27">
        <v>4</v>
      </c>
      <c r="M137" s="67">
        <v>0</v>
      </c>
      <c r="N137" s="60"/>
      <c r="O137" s="53">
        <v>2.5</v>
      </c>
      <c r="P137" s="278"/>
      <c r="Q137" s="291"/>
      <c r="R137" s="297"/>
      <c r="S137" s="292"/>
      <c r="T137" s="279">
        <v>2</v>
      </c>
      <c r="U137" s="82"/>
      <c r="V137" s="82"/>
      <c r="W137" s="82"/>
      <c r="X137" s="83"/>
    </row>
    <row r="138" spans="1:24" x14ac:dyDescent="0.15">
      <c r="A138" s="26" t="b">
        <f>AND(IF((B138=Calculator!$B$42),1,0),IF((E138=Calculator!$D$42),1,0), IF((C138=Calculator!$G$42),1,0))</f>
        <v>0</v>
      </c>
      <c r="B138" s="62" t="s">
        <v>64</v>
      </c>
      <c r="C138" s="75" t="s">
        <v>44</v>
      </c>
      <c r="D138" s="75" t="s">
        <v>635</v>
      </c>
      <c r="E138" s="78">
        <v>3</v>
      </c>
      <c r="F138" s="27">
        <v>15</v>
      </c>
      <c r="G138" s="27">
        <v>60</v>
      </c>
      <c r="H138" s="27">
        <v>490</v>
      </c>
      <c r="I138" s="27"/>
      <c r="J138" s="27"/>
      <c r="K138" s="27"/>
      <c r="L138" s="27">
        <v>4</v>
      </c>
      <c r="M138" s="67">
        <v>0</v>
      </c>
      <c r="N138" s="60"/>
      <c r="O138" s="53">
        <v>2.5</v>
      </c>
      <c r="P138" s="278"/>
      <c r="Q138" s="291"/>
      <c r="R138" s="297"/>
      <c r="S138" s="292"/>
      <c r="T138" s="279">
        <v>2</v>
      </c>
      <c r="U138" s="82"/>
      <c r="V138" s="82"/>
      <c r="W138" s="82"/>
      <c r="X138" s="83"/>
    </row>
    <row r="139" spans="1:24" x14ac:dyDescent="0.15">
      <c r="A139" s="26" t="b">
        <f>AND(IF((B139=Calculator!$B$42),1,0),IF((E139=Calculator!$D$42),1,0), IF((C139=Calculator!$G$42),1,0))</f>
        <v>0</v>
      </c>
      <c r="B139" s="62" t="s">
        <v>64</v>
      </c>
      <c r="C139" s="75" t="s">
        <v>44</v>
      </c>
      <c r="D139" s="75" t="s">
        <v>635</v>
      </c>
      <c r="E139" s="78">
        <v>4</v>
      </c>
      <c r="F139" s="27">
        <v>15</v>
      </c>
      <c r="G139" s="27">
        <v>70</v>
      </c>
      <c r="H139" s="27">
        <v>610</v>
      </c>
      <c r="I139" s="27"/>
      <c r="J139" s="27"/>
      <c r="K139" s="27"/>
      <c r="L139" s="27">
        <v>4</v>
      </c>
      <c r="M139" s="67">
        <v>0</v>
      </c>
      <c r="N139" s="60"/>
      <c r="O139" s="53">
        <v>2.5</v>
      </c>
      <c r="P139" s="278"/>
      <c r="Q139" s="291"/>
      <c r="R139" s="297"/>
      <c r="S139" s="292"/>
      <c r="T139" s="279">
        <v>2</v>
      </c>
      <c r="U139" s="82"/>
      <c r="V139" s="82"/>
      <c r="W139" s="82"/>
      <c r="X139" s="83"/>
    </row>
    <row r="140" spans="1:24" x14ac:dyDescent="0.15">
      <c r="A140" s="26" t="b">
        <f>AND(IF((B140=Calculator!$B$42),1,0),IF((E140=Calculator!$D$42),1,0), IF((C140=Calculator!$G$42),1,0))</f>
        <v>0</v>
      </c>
      <c r="B140" s="62" t="s">
        <v>64</v>
      </c>
      <c r="C140" s="75" t="s">
        <v>44</v>
      </c>
      <c r="D140" s="75" t="s">
        <v>635</v>
      </c>
      <c r="E140" s="78">
        <v>5</v>
      </c>
      <c r="F140" s="27">
        <v>15</v>
      </c>
      <c r="G140" s="27">
        <v>100</v>
      </c>
      <c r="H140" s="27">
        <v>1030</v>
      </c>
      <c r="I140" s="27"/>
      <c r="J140" s="27"/>
      <c r="K140" s="27"/>
      <c r="L140" s="27">
        <v>4</v>
      </c>
      <c r="M140" s="67">
        <v>0</v>
      </c>
      <c r="N140" s="60"/>
      <c r="O140" s="53">
        <v>2.5</v>
      </c>
      <c r="P140" s="278"/>
      <c r="Q140" s="291"/>
      <c r="R140" s="297"/>
      <c r="S140" s="292"/>
      <c r="T140" s="279">
        <v>3</v>
      </c>
      <c r="U140" s="82"/>
      <c r="V140" s="82"/>
      <c r="W140" s="82"/>
      <c r="X140" s="83"/>
    </row>
    <row r="141" spans="1:24" x14ac:dyDescent="0.15">
      <c r="A141" s="26" t="b">
        <f>AND(IF((B141=Calculator!$B$42),1,0),IF((E141=Calculator!$D$42),1,0), IF((C141=Calculator!$G$42),1,0))</f>
        <v>0</v>
      </c>
      <c r="B141" s="62"/>
      <c r="C141" s="75"/>
      <c r="D141" s="75"/>
      <c r="E141" s="78"/>
      <c r="F141" s="53" t="s">
        <v>112</v>
      </c>
      <c r="G141" s="53" t="s">
        <v>117</v>
      </c>
      <c r="H141" s="55"/>
      <c r="I141" s="58" t="s">
        <v>627</v>
      </c>
      <c r="J141" s="58" t="s">
        <v>634</v>
      </c>
      <c r="K141" s="58"/>
      <c r="L141" s="55" t="s">
        <v>43</v>
      </c>
      <c r="M141" s="70" t="s">
        <v>120</v>
      </c>
      <c r="N141" s="63" t="s">
        <v>595</v>
      </c>
      <c r="O141" s="58" t="s">
        <v>638</v>
      </c>
      <c r="P141" s="277"/>
      <c r="Q141" s="289"/>
      <c r="R141" s="296"/>
      <c r="S141" s="290"/>
      <c r="T141" s="279"/>
      <c r="U141" s="81"/>
      <c r="V141" s="86" t="s">
        <v>637</v>
      </c>
      <c r="W141" s="82"/>
      <c r="X141" s="83"/>
    </row>
    <row r="142" spans="1:24" x14ac:dyDescent="0.15">
      <c r="A142" s="26" t="b">
        <f>AND(IF((B142=Calculator!$B$42),1,0),IF((E142=Calculator!$D$42),1,0), IF((C142=Calculator!$G$42),1,0))</f>
        <v>0</v>
      </c>
      <c r="B142" s="62" t="s">
        <v>64</v>
      </c>
      <c r="C142" s="75" t="s">
        <v>274</v>
      </c>
      <c r="D142" s="75" t="s">
        <v>636</v>
      </c>
      <c r="E142" s="78">
        <v>1</v>
      </c>
      <c r="F142" s="27">
        <v>80</v>
      </c>
      <c r="G142" s="27">
        <v>60</v>
      </c>
      <c r="H142" s="55"/>
      <c r="I142" s="27">
        <v>-0.36</v>
      </c>
      <c r="J142" s="27">
        <v>0.15</v>
      </c>
      <c r="K142" s="27"/>
      <c r="L142" s="55">
        <v>1.2</v>
      </c>
      <c r="M142" s="70">
        <v>0</v>
      </c>
      <c r="N142" s="60">
        <v>1</v>
      </c>
      <c r="O142" s="53">
        <v>150</v>
      </c>
      <c r="P142" s="278"/>
      <c r="Q142" s="291"/>
      <c r="R142" s="297"/>
      <c r="S142" s="292"/>
      <c r="T142" s="279"/>
      <c r="U142" s="81"/>
      <c r="V142" s="81">
        <v>5</v>
      </c>
      <c r="W142" s="82"/>
      <c r="X142" s="83"/>
    </row>
    <row r="143" spans="1:24" x14ac:dyDescent="0.15">
      <c r="A143" s="26" t="b">
        <f>AND(IF((B143=Calculator!$B$42),1,0),IF((E143=Calculator!$D$42),1,0), IF((C143=Calculator!$G$42),1,0))</f>
        <v>0</v>
      </c>
      <c r="B143" s="62" t="s">
        <v>64</v>
      </c>
      <c r="C143" s="75" t="s">
        <v>274</v>
      </c>
      <c r="D143" s="75" t="s">
        <v>636</v>
      </c>
      <c r="E143" s="78">
        <v>2</v>
      </c>
      <c r="F143" s="27">
        <v>70</v>
      </c>
      <c r="G143" s="27">
        <v>75</v>
      </c>
      <c r="H143" s="55"/>
      <c r="I143" s="27">
        <v>-0.36</v>
      </c>
      <c r="J143" s="27">
        <v>0.15</v>
      </c>
      <c r="K143" s="27"/>
      <c r="L143" s="55">
        <v>1.2</v>
      </c>
      <c r="M143" s="70">
        <v>0</v>
      </c>
      <c r="N143" s="60">
        <v>1</v>
      </c>
      <c r="O143" s="53">
        <v>225</v>
      </c>
      <c r="P143" s="278"/>
      <c r="Q143" s="291"/>
      <c r="R143" s="297"/>
      <c r="S143" s="292"/>
      <c r="T143" s="279"/>
      <c r="U143" s="81"/>
      <c r="V143" s="81">
        <v>6</v>
      </c>
      <c r="W143" s="82"/>
      <c r="X143" s="83"/>
    </row>
    <row r="144" spans="1:24" x14ac:dyDescent="0.15">
      <c r="A144" s="26" t="b">
        <f>AND(IF((B144=Calculator!$B$42),1,0),IF((E144=Calculator!$D$42),1,0), IF((C144=Calculator!$G$42),1,0))</f>
        <v>0</v>
      </c>
      <c r="B144" s="62" t="s">
        <v>64</v>
      </c>
      <c r="C144" s="75" t="s">
        <v>274</v>
      </c>
      <c r="D144" s="75" t="s">
        <v>636</v>
      </c>
      <c r="E144" s="78">
        <v>3</v>
      </c>
      <c r="F144" s="27">
        <v>60</v>
      </c>
      <c r="G144" s="27">
        <v>90</v>
      </c>
      <c r="H144" s="55"/>
      <c r="I144" s="27">
        <v>-0.36</v>
      </c>
      <c r="J144" s="27">
        <v>0.15</v>
      </c>
      <c r="K144" s="27"/>
      <c r="L144" s="55">
        <v>1.2</v>
      </c>
      <c r="M144" s="70">
        <v>0</v>
      </c>
      <c r="N144" s="60">
        <v>1</v>
      </c>
      <c r="O144" s="53">
        <v>300</v>
      </c>
      <c r="P144" s="278"/>
      <c r="Q144" s="291"/>
      <c r="R144" s="297"/>
      <c r="S144" s="292"/>
      <c r="T144" s="279"/>
      <c r="U144" s="81"/>
      <c r="V144" s="81">
        <v>7</v>
      </c>
      <c r="W144" s="82"/>
      <c r="X144" s="83"/>
    </row>
    <row r="145" spans="1:24" x14ac:dyDescent="0.15">
      <c r="A145" s="26" t="b">
        <f>AND(IF((B145=Calculator!$B$42),1,0),IF((E145=Calculator!$D$42),1,0), IF((C145=Calculator!$G$42),1,0))</f>
        <v>0</v>
      </c>
      <c r="B145" s="62"/>
      <c r="C145" s="75"/>
      <c r="D145" s="75"/>
      <c r="E145" s="78"/>
      <c r="F145" s="53" t="s">
        <v>112</v>
      </c>
      <c r="G145" s="53" t="s">
        <v>117</v>
      </c>
      <c r="H145" s="55"/>
      <c r="I145" s="53"/>
      <c r="J145" s="53" t="s">
        <v>118</v>
      </c>
      <c r="K145" s="53"/>
      <c r="L145" s="53" t="s">
        <v>43</v>
      </c>
      <c r="M145" s="68" t="s">
        <v>120</v>
      </c>
      <c r="N145" s="76"/>
      <c r="O145" s="61"/>
      <c r="P145" s="276"/>
      <c r="Q145" s="287"/>
      <c r="R145" s="295"/>
      <c r="S145" s="288"/>
      <c r="T145" s="279"/>
      <c r="U145" s="86" t="s">
        <v>630</v>
      </c>
      <c r="V145" s="86" t="s">
        <v>640</v>
      </c>
      <c r="W145" s="82"/>
      <c r="X145" s="83"/>
    </row>
    <row r="146" spans="1:24" x14ac:dyDescent="0.15">
      <c r="A146" s="26" t="b">
        <f>AND(IF((B146=Calculator!$B$42),1,0),IF((E146=Calculator!$D$42),1,0), IF((C146=Calculator!$G$42),1,0))</f>
        <v>0</v>
      </c>
      <c r="B146" s="107" t="s">
        <v>721</v>
      </c>
      <c r="C146" s="75" t="s">
        <v>277</v>
      </c>
      <c r="D146" s="75" t="s">
        <v>639</v>
      </c>
      <c r="E146" s="78">
        <v>1</v>
      </c>
      <c r="F146" s="27">
        <v>8</v>
      </c>
      <c r="G146" s="27">
        <v>35</v>
      </c>
      <c r="H146" s="55"/>
      <c r="I146" s="27"/>
      <c r="J146" s="27">
        <v>75</v>
      </c>
      <c r="K146" s="27"/>
      <c r="L146" s="27">
        <v>1.4</v>
      </c>
      <c r="M146" s="67">
        <v>0</v>
      </c>
      <c r="N146" s="76"/>
      <c r="O146" s="61"/>
      <c r="P146" s="276"/>
      <c r="Q146" s="287"/>
      <c r="R146" s="295"/>
      <c r="S146" s="288"/>
      <c r="T146" s="279"/>
      <c r="U146" s="81">
        <v>1.4999999999999999E-2</v>
      </c>
      <c r="V146" s="81">
        <v>3.5</v>
      </c>
      <c r="W146" s="82"/>
      <c r="X146" s="83"/>
    </row>
    <row r="147" spans="1:24" x14ac:dyDescent="0.15">
      <c r="A147" s="26" t="b">
        <f>AND(IF((B147=Calculator!$B$42),1,0),IF((E147=Calculator!$D$42),1,0), IF((C147=Calculator!$G$42),1,0))</f>
        <v>0</v>
      </c>
      <c r="B147" s="107" t="s">
        <v>721</v>
      </c>
      <c r="C147" s="75" t="s">
        <v>277</v>
      </c>
      <c r="D147" s="75" t="s">
        <v>639</v>
      </c>
      <c r="E147" s="78">
        <v>2</v>
      </c>
      <c r="F147" s="27">
        <v>7.5</v>
      </c>
      <c r="G147" s="27">
        <v>40</v>
      </c>
      <c r="H147" s="55"/>
      <c r="I147" s="27"/>
      <c r="J147" s="27">
        <v>100</v>
      </c>
      <c r="K147" s="27"/>
      <c r="L147" s="27">
        <v>1.4</v>
      </c>
      <c r="M147" s="67">
        <v>0</v>
      </c>
      <c r="N147" s="76"/>
      <c r="O147" s="61"/>
      <c r="P147" s="276"/>
      <c r="Q147" s="287"/>
      <c r="R147" s="295"/>
      <c r="S147" s="288"/>
      <c r="T147" s="279"/>
      <c r="U147" s="81">
        <v>1.4999999999999999E-2</v>
      </c>
      <c r="V147" s="81">
        <v>3.5</v>
      </c>
      <c r="W147" s="82"/>
      <c r="X147" s="83"/>
    </row>
    <row r="148" spans="1:24" x14ac:dyDescent="0.15">
      <c r="A148" s="26" t="b">
        <f>AND(IF((B148=Calculator!$B$42),1,0),IF((E148=Calculator!$D$42),1,0), IF((C148=Calculator!$G$42),1,0))</f>
        <v>0</v>
      </c>
      <c r="B148" s="107" t="s">
        <v>721</v>
      </c>
      <c r="C148" s="75" t="s">
        <v>277</v>
      </c>
      <c r="D148" s="75" t="s">
        <v>639</v>
      </c>
      <c r="E148" s="78">
        <v>3</v>
      </c>
      <c r="F148" s="27">
        <v>7</v>
      </c>
      <c r="G148" s="27">
        <v>45</v>
      </c>
      <c r="H148" s="55"/>
      <c r="I148" s="27"/>
      <c r="J148" s="27">
        <v>125</v>
      </c>
      <c r="K148" s="27"/>
      <c r="L148" s="27">
        <v>1.4</v>
      </c>
      <c r="M148" s="67">
        <v>0</v>
      </c>
      <c r="N148" s="76"/>
      <c r="O148" s="61"/>
      <c r="P148" s="276"/>
      <c r="Q148" s="287"/>
      <c r="R148" s="295"/>
      <c r="S148" s="288"/>
      <c r="T148" s="279"/>
      <c r="U148" s="81">
        <v>1.4999999999999999E-2</v>
      </c>
      <c r="V148" s="81">
        <v>3.5</v>
      </c>
      <c r="W148" s="82"/>
      <c r="X148" s="83"/>
    </row>
    <row r="149" spans="1:24" x14ac:dyDescent="0.15">
      <c r="A149" s="26" t="b">
        <f>AND(IF((B149=Calculator!$B$42),1,0),IF((E149=Calculator!$D$42),1,0), IF((C149=Calculator!$G$42),1,0))</f>
        <v>0</v>
      </c>
      <c r="B149" s="107" t="s">
        <v>721</v>
      </c>
      <c r="C149" s="75" t="s">
        <v>277</v>
      </c>
      <c r="D149" s="75" t="s">
        <v>639</v>
      </c>
      <c r="E149" s="78">
        <v>4</v>
      </c>
      <c r="F149" s="27">
        <v>6.5</v>
      </c>
      <c r="G149" s="27">
        <v>50</v>
      </c>
      <c r="H149" s="55"/>
      <c r="I149" s="27"/>
      <c r="J149" s="27">
        <v>150</v>
      </c>
      <c r="K149" s="27"/>
      <c r="L149" s="27">
        <v>1.4</v>
      </c>
      <c r="M149" s="67">
        <v>0</v>
      </c>
      <c r="N149" s="76"/>
      <c r="O149" s="61"/>
      <c r="P149" s="276"/>
      <c r="Q149" s="287"/>
      <c r="R149" s="295"/>
      <c r="S149" s="288"/>
      <c r="T149" s="279"/>
      <c r="U149" s="81">
        <v>1.4999999999999999E-2</v>
      </c>
      <c r="V149" s="81">
        <v>3.5</v>
      </c>
      <c r="W149" s="82"/>
      <c r="X149" s="83"/>
    </row>
    <row r="150" spans="1:24" x14ac:dyDescent="0.15">
      <c r="A150" s="26" t="b">
        <f>AND(IF((B150=Calculator!$B$42),1,0),IF((E150=Calculator!$D$42),1,0), IF((C150=Calculator!$G$42),1,0))</f>
        <v>0</v>
      </c>
      <c r="B150" s="107" t="s">
        <v>721</v>
      </c>
      <c r="C150" s="75" t="s">
        <v>277</v>
      </c>
      <c r="D150" s="75" t="s">
        <v>639</v>
      </c>
      <c r="E150" s="78">
        <v>5</v>
      </c>
      <c r="F150" s="27">
        <v>5.5</v>
      </c>
      <c r="G150" s="27">
        <v>55</v>
      </c>
      <c r="H150" s="55"/>
      <c r="I150" s="27"/>
      <c r="J150" s="27">
        <v>325</v>
      </c>
      <c r="K150" s="27"/>
      <c r="L150" s="27">
        <v>1.4</v>
      </c>
      <c r="M150" s="67">
        <v>0</v>
      </c>
      <c r="N150" s="76"/>
      <c r="O150" s="61"/>
      <c r="P150" s="276"/>
      <c r="Q150" s="287"/>
      <c r="R150" s="295"/>
      <c r="S150" s="288"/>
      <c r="T150" s="279"/>
      <c r="U150" s="81">
        <v>1.4999999999999999E-2</v>
      </c>
      <c r="V150" s="81">
        <v>3.5</v>
      </c>
      <c r="W150" s="82"/>
      <c r="X150" s="83"/>
    </row>
    <row r="151" spans="1:24" x14ac:dyDescent="0.15">
      <c r="A151" s="26" t="b">
        <f>AND(IF((B151=Calculator!$B$42),1,0),IF((E151=Calculator!$D$42),1,0), IF((C151=Calculator!$G$42),1,0))</f>
        <v>0</v>
      </c>
      <c r="B151" s="62"/>
      <c r="C151" s="75"/>
      <c r="D151" s="75"/>
      <c r="E151" s="78"/>
      <c r="F151" s="53" t="s">
        <v>112</v>
      </c>
      <c r="G151" s="53" t="s">
        <v>117</v>
      </c>
      <c r="H151" s="58" t="s">
        <v>604</v>
      </c>
      <c r="I151" s="58"/>
      <c r="J151" s="58"/>
      <c r="K151" s="58"/>
      <c r="L151" s="53" t="s">
        <v>43</v>
      </c>
      <c r="M151" s="70"/>
      <c r="N151" s="76"/>
      <c r="O151" s="58" t="s">
        <v>642</v>
      </c>
      <c r="P151" s="277"/>
      <c r="Q151" s="289"/>
      <c r="R151" s="296"/>
      <c r="S151" s="290"/>
      <c r="T151" s="282" t="s">
        <v>43</v>
      </c>
      <c r="U151" s="81" t="s">
        <v>129</v>
      </c>
      <c r="V151" s="86" t="s">
        <v>643</v>
      </c>
      <c r="W151" s="82"/>
      <c r="X151" s="83"/>
    </row>
    <row r="152" spans="1:24" x14ac:dyDescent="0.15">
      <c r="A152" s="26" t="b">
        <f>AND(IF((B152=Calculator!$B$42),1,0),IF((E152=Calculator!$D$42),1,0), IF((C152=Calculator!$G$42),1,0))</f>
        <v>0</v>
      </c>
      <c r="B152" s="107" t="s">
        <v>721</v>
      </c>
      <c r="C152" s="75" t="s">
        <v>44</v>
      </c>
      <c r="D152" s="75" t="s">
        <v>641</v>
      </c>
      <c r="E152" s="78">
        <v>1</v>
      </c>
      <c r="F152" s="27">
        <v>22</v>
      </c>
      <c r="G152" s="27">
        <v>75</v>
      </c>
      <c r="H152" s="27">
        <v>40</v>
      </c>
      <c r="I152" s="27"/>
      <c r="J152" s="27"/>
      <c r="K152" s="27"/>
      <c r="L152" s="27">
        <v>0.8</v>
      </c>
      <c r="M152" s="70"/>
      <c r="N152" s="76"/>
      <c r="O152" s="53">
        <v>25</v>
      </c>
      <c r="P152" s="278"/>
      <c r="Q152" s="291"/>
      <c r="R152" s="297"/>
      <c r="S152" s="292"/>
      <c r="T152" s="279">
        <v>0.8</v>
      </c>
      <c r="U152" s="81">
        <v>10</v>
      </c>
      <c r="V152" s="81">
        <v>4</v>
      </c>
      <c r="W152" s="82"/>
      <c r="X152" s="83"/>
    </row>
    <row r="153" spans="1:24" x14ac:dyDescent="0.15">
      <c r="A153" s="26" t="b">
        <f>AND(IF((B153=Calculator!$B$42),1,0),IF((E153=Calculator!$D$42),1,0), IF((C153=Calculator!$G$42),1,0))</f>
        <v>0</v>
      </c>
      <c r="B153" s="107" t="s">
        <v>721</v>
      </c>
      <c r="C153" s="75" t="s">
        <v>44</v>
      </c>
      <c r="D153" s="75" t="s">
        <v>641</v>
      </c>
      <c r="E153" s="78">
        <v>2</v>
      </c>
      <c r="F153" s="27">
        <v>21</v>
      </c>
      <c r="G153" s="27">
        <v>90</v>
      </c>
      <c r="H153" s="27">
        <v>65</v>
      </c>
      <c r="I153" s="27"/>
      <c r="J153" s="27"/>
      <c r="K153" s="27"/>
      <c r="L153" s="27">
        <v>0.8</v>
      </c>
      <c r="M153" s="70"/>
      <c r="N153" s="76"/>
      <c r="O153" s="53">
        <v>35</v>
      </c>
      <c r="P153" s="278"/>
      <c r="Q153" s="291"/>
      <c r="R153" s="297"/>
      <c r="S153" s="292"/>
      <c r="T153" s="279">
        <v>0.8</v>
      </c>
      <c r="U153" s="81">
        <v>10</v>
      </c>
      <c r="V153" s="81">
        <v>4</v>
      </c>
      <c r="W153" s="82"/>
      <c r="X153" s="83"/>
    </row>
    <row r="154" spans="1:24" x14ac:dyDescent="0.15">
      <c r="A154" s="26" t="b">
        <f>AND(IF((B154=Calculator!$B$42),1,0),IF((E154=Calculator!$D$42),1,0), IF((C154=Calculator!$G$42),1,0))</f>
        <v>0</v>
      </c>
      <c r="B154" s="107" t="s">
        <v>721</v>
      </c>
      <c r="C154" s="75" t="s">
        <v>44</v>
      </c>
      <c r="D154" s="75" t="s">
        <v>641</v>
      </c>
      <c r="E154" s="78">
        <v>3</v>
      </c>
      <c r="F154" s="27">
        <v>20</v>
      </c>
      <c r="G154" s="27">
        <v>105</v>
      </c>
      <c r="H154" s="27">
        <v>90</v>
      </c>
      <c r="I154" s="27"/>
      <c r="J154" s="27"/>
      <c r="K154" s="27"/>
      <c r="L154" s="27">
        <v>0.8</v>
      </c>
      <c r="M154" s="70"/>
      <c r="N154" s="76"/>
      <c r="O154" s="53">
        <v>45</v>
      </c>
      <c r="P154" s="278"/>
      <c r="Q154" s="291"/>
      <c r="R154" s="297"/>
      <c r="S154" s="292"/>
      <c r="T154" s="279">
        <v>0.8</v>
      </c>
      <c r="U154" s="81">
        <v>10</v>
      </c>
      <c r="V154" s="81">
        <v>4</v>
      </c>
      <c r="W154" s="82"/>
      <c r="X154" s="83"/>
    </row>
    <row r="155" spans="1:24" x14ac:dyDescent="0.15">
      <c r="A155" s="26" t="b">
        <f>AND(IF((B155=Calculator!$B$42),1,0),IF((E155=Calculator!$D$42),1,0), IF((C155=Calculator!$G$42),1,0))</f>
        <v>0</v>
      </c>
      <c r="B155" s="107" t="s">
        <v>721</v>
      </c>
      <c r="C155" s="75" t="s">
        <v>44</v>
      </c>
      <c r="D155" s="75" t="s">
        <v>641</v>
      </c>
      <c r="E155" s="78">
        <v>4</v>
      </c>
      <c r="F155" s="27">
        <v>19</v>
      </c>
      <c r="G155" s="27">
        <v>120</v>
      </c>
      <c r="H155" s="27">
        <v>115</v>
      </c>
      <c r="I155" s="27"/>
      <c r="J155" s="27"/>
      <c r="K155" s="27"/>
      <c r="L155" s="27">
        <v>0.8</v>
      </c>
      <c r="M155" s="70"/>
      <c r="N155" s="76"/>
      <c r="O155" s="53">
        <v>55</v>
      </c>
      <c r="P155" s="278"/>
      <c r="Q155" s="291"/>
      <c r="R155" s="297"/>
      <c r="S155" s="292"/>
      <c r="T155" s="279">
        <v>0.8</v>
      </c>
      <c r="U155" s="81">
        <v>10</v>
      </c>
      <c r="V155" s="81">
        <v>4</v>
      </c>
      <c r="W155" s="82"/>
      <c r="X155" s="83"/>
    </row>
    <row r="156" spans="1:24" x14ac:dyDescent="0.15">
      <c r="A156" s="26" t="b">
        <f>AND(IF((B156=Calculator!$B$42),1,0),IF((E156=Calculator!$D$42),1,0), IF((C156=Calculator!$G$42),1,0))</f>
        <v>0</v>
      </c>
      <c r="B156" s="107" t="s">
        <v>721</v>
      </c>
      <c r="C156" s="75" t="s">
        <v>44</v>
      </c>
      <c r="D156" s="75" t="s">
        <v>641</v>
      </c>
      <c r="E156" s="78">
        <v>5</v>
      </c>
      <c r="F156" s="27">
        <v>12</v>
      </c>
      <c r="G156" s="27">
        <v>135</v>
      </c>
      <c r="H156" s="27">
        <v>290</v>
      </c>
      <c r="I156" s="27"/>
      <c r="J156" s="27"/>
      <c r="K156" s="27"/>
      <c r="L156" s="27">
        <v>0.8</v>
      </c>
      <c r="M156" s="70"/>
      <c r="N156" s="76"/>
      <c r="O156" s="53">
        <v>115</v>
      </c>
      <c r="P156" s="278"/>
      <c r="Q156" s="291"/>
      <c r="R156" s="297"/>
      <c r="S156" s="292"/>
      <c r="T156" s="279">
        <v>0.8</v>
      </c>
      <c r="U156" s="81">
        <v>15</v>
      </c>
      <c r="V156" s="81">
        <v>6</v>
      </c>
      <c r="W156" s="82"/>
      <c r="X156" s="83"/>
    </row>
    <row r="157" spans="1:24" x14ac:dyDescent="0.15">
      <c r="A157" s="26" t="b">
        <f>AND(IF((B157=Calculator!$B$42),1,0),IF((E157=Calculator!$D$42),1,0), IF((C157=Calculator!$G$42),1,0))</f>
        <v>0</v>
      </c>
      <c r="B157" s="62"/>
      <c r="C157" s="75"/>
      <c r="D157" s="75"/>
      <c r="E157" s="78"/>
      <c r="F157" s="53" t="s">
        <v>112</v>
      </c>
      <c r="G157" s="53" t="s">
        <v>117</v>
      </c>
      <c r="H157" s="53" t="s">
        <v>133</v>
      </c>
      <c r="I157" s="53"/>
      <c r="J157" s="53"/>
      <c r="K157" s="53"/>
      <c r="L157" s="53" t="s">
        <v>43</v>
      </c>
      <c r="M157" s="68" t="s">
        <v>120</v>
      </c>
      <c r="N157" s="60"/>
      <c r="O157" s="61"/>
      <c r="P157" s="276" t="s">
        <v>655</v>
      </c>
      <c r="Q157" s="287"/>
      <c r="R157" s="295"/>
      <c r="S157" s="288"/>
      <c r="T157" s="282"/>
      <c r="U157" s="82"/>
      <c r="V157" s="82"/>
      <c r="W157" s="82"/>
      <c r="X157" s="83"/>
    </row>
    <row r="158" spans="1:24" x14ac:dyDescent="0.15">
      <c r="A158" s="26" t="b">
        <f>AND(IF((B158=Calculator!$B$42),1,0),IF((E158=Calculator!$D$42),1,0), IF((C158=Calculator!$G$42),1,0))</f>
        <v>0</v>
      </c>
      <c r="B158" s="107" t="s">
        <v>721</v>
      </c>
      <c r="C158" s="75" t="s">
        <v>274</v>
      </c>
      <c r="D158" s="75" t="s">
        <v>645</v>
      </c>
      <c r="E158" s="78">
        <v>1</v>
      </c>
      <c r="F158" s="27">
        <v>80</v>
      </c>
      <c r="G158" s="27">
        <v>125</v>
      </c>
      <c r="H158" s="27">
        <v>550</v>
      </c>
      <c r="I158" s="27"/>
      <c r="J158" s="27"/>
      <c r="K158" s="27"/>
      <c r="L158" s="27">
        <v>3</v>
      </c>
      <c r="M158" s="67">
        <v>0</v>
      </c>
      <c r="N158" s="60"/>
      <c r="O158" s="61"/>
      <c r="P158" s="276">
        <v>0.15</v>
      </c>
      <c r="Q158" s="287"/>
      <c r="R158" s="295"/>
      <c r="S158" s="288"/>
      <c r="T158" s="280"/>
      <c r="U158" s="82"/>
      <c r="V158" s="82"/>
      <c r="W158" s="82"/>
      <c r="X158" s="83"/>
    </row>
    <row r="159" spans="1:24" x14ac:dyDescent="0.15">
      <c r="A159" s="26" t="b">
        <f>AND(IF((B159=Calculator!$B$42),1,0),IF((E159=Calculator!$D$42),1,0), IF((C159=Calculator!$G$42),1,0))</f>
        <v>0</v>
      </c>
      <c r="B159" s="107" t="s">
        <v>721</v>
      </c>
      <c r="C159" s="75" t="s">
        <v>274</v>
      </c>
      <c r="D159" s="75" t="s">
        <v>645</v>
      </c>
      <c r="E159" s="78">
        <v>2</v>
      </c>
      <c r="F159" s="27">
        <v>75</v>
      </c>
      <c r="G159" s="27">
        <v>150</v>
      </c>
      <c r="H159" s="27">
        <v>875</v>
      </c>
      <c r="I159" s="27"/>
      <c r="J159" s="27"/>
      <c r="K159" s="27"/>
      <c r="L159" s="27">
        <v>3</v>
      </c>
      <c r="M159" s="67">
        <v>0</v>
      </c>
      <c r="N159" s="60"/>
      <c r="O159" s="61"/>
      <c r="P159" s="276">
        <v>0.3</v>
      </c>
      <c r="Q159" s="287"/>
      <c r="R159" s="295"/>
      <c r="S159" s="288"/>
      <c r="T159" s="279"/>
      <c r="U159" s="82"/>
      <c r="V159" s="82"/>
      <c r="W159" s="82"/>
      <c r="X159" s="83"/>
    </row>
    <row r="160" spans="1:24" x14ac:dyDescent="0.15">
      <c r="A160" s="26" t="b">
        <f>AND(IF((B160=Calculator!$B$42),1,0),IF((E160=Calculator!$D$42),1,0), IF((C160=Calculator!$G$42),1,0))</f>
        <v>0</v>
      </c>
      <c r="B160" s="107" t="s">
        <v>721</v>
      </c>
      <c r="C160" s="75" t="s">
        <v>274</v>
      </c>
      <c r="D160" s="75" t="s">
        <v>645</v>
      </c>
      <c r="E160" s="78">
        <v>3</v>
      </c>
      <c r="F160" s="27">
        <v>70</v>
      </c>
      <c r="G160" s="27">
        <v>175</v>
      </c>
      <c r="H160" s="27">
        <v>1200</v>
      </c>
      <c r="I160" s="27"/>
      <c r="J160" s="27"/>
      <c r="K160" s="27"/>
      <c r="L160" s="27">
        <v>3</v>
      </c>
      <c r="M160" s="67">
        <v>0</v>
      </c>
      <c r="N160" s="60"/>
      <c r="O160" s="61"/>
      <c r="P160" s="276">
        <v>0.45</v>
      </c>
      <c r="Q160" s="287"/>
      <c r="R160" s="295"/>
      <c r="S160" s="288"/>
      <c r="T160" s="279"/>
      <c r="U160" s="82"/>
      <c r="V160" s="82"/>
      <c r="W160" s="82"/>
      <c r="X160" s="83"/>
    </row>
    <row r="161" spans="1:24" x14ac:dyDescent="0.15">
      <c r="A161" s="26" t="b">
        <f>AND(IF((B161=Calculator!$B$42),1,0),IF((E161=Calculator!$D$42),1,0), IF((C161=Calculator!$G$42),1,0))</f>
        <v>0</v>
      </c>
      <c r="B161" s="62"/>
      <c r="C161" s="75"/>
      <c r="D161" s="75"/>
      <c r="E161" s="78"/>
      <c r="F161" s="53" t="s">
        <v>112</v>
      </c>
      <c r="G161" s="53" t="s">
        <v>117</v>
      </c>
      <c r="H161" s="58" t="s">
        <v>133</v>
      </c>
      <c r="I161" s="58"/>
      <c r="J161" s="58"/>
      <c r="K161" s="58"/>
      <c r="L161" s="53" t="s">
        <v>43</v>
      </c>
      <c r="M161" s="70"/>
      <c r="N161" s="76"/>
      <c r="O161" s="61"/>
      <c r="P161" s="276"/>
      <c r="Q161" s="287"/>
      <c r="R161" s="295"/>
      <c r="S161" s="288"/>
      <c r="T161" s="282" t="s">
        <v>644</v>
      </c>
      <c r="U161" s="82"/>
      <c r="V161" s="82"/>
      <c r="W161" s="82"/>
      <c r="X161" s="83"/>
    </row>
    <row r="162" spans="1:24" x14ac:dyDescent="0.15">
      <c r="A162" s="26" t="b">
        <f>AND(IF((B162=Calculator!$B$42),1,0),IF((E162=Calculator!$D$42),1,0), IF((C162=Calculator!$G$42),1,0))</f>
        <v>0</v>
      </c>
      <c r="B162" s="62" t="s">
        <v>67</v>
      </c>
      <c r="C162" s="75" t="s">
        <v>277</v>
      </c>
      <c r="D162" s="75" t="s">
        <v>646</v>
      </c>
      <c r="E162" s="78">
        <v>1</v>
      </c>
      <c r="F162" s="27">
        <v>15</v>
      </c>
      <c r="G162" s="27">
        <v>55</v>
      </c>
      <c r="H162" s="27">
        <v>75</v>
      </c>
      <c r="I162" s="27"/>
      <c r="J162" s="27"/>
      <c r="K162" s="27"/>
      <c r="L162" s="27">
        <v>1.2</v>
      </c>
      <c r="M162" s="70"/>
      <c r="N162" s="76"/>
      <c r="O162" s="61"/>
      <c r="P162" s="276"/>
      <c r="Q162" s="287"/>
      <c r="R162" s="295"/>
      <c r="S162" s="288"/>
      <c r="T162" s="279">
        <v>35</v>
      </c>
      <c r="U162" s="82"/>
      <c r="V162" s="82"/>
      <c r="W162" s="82"/>
      <c r="X162" s="83"/>
    </row>
    <row r="163" spans="1:24" x14ac:dyDescent="0.15">
      <c r="A163" s="26" t="b">
        <f>AND(IF((B163=Calculator!$B$42),1,0),IF((E163=Calculator!$D$42),1,0), IF((C163=Calculator!$G$42),1,0))</f>
        <v>0</v>
      </c>
      <c r="B163" s="62" t="s">
        <v>67</v>
      </c>
      <c r="C163" s="75" t="s">
        <v>277</v>
      </c>
      <c r="D163" s="75" t="s">
        <v>646</v>
      </c>
      <c r="E163" s="78">
        <v>2</v>
      </c>
      <c r="F163" s="27">
        <v>15</v>
      </c>
      <c r="G163" s="27">
        <v>55</v>
      </c>
      <c r="H163" s="27">
        <v>150</v>
      </c>
      <c r="I163" s="27"/>
      <c r="J163" s="27"/>
      <c r="K163" s="27"/>
      <c r="L163" s="27">
        <v>1.2</v>
      </c>
      <c r="M163" s="70"/>
      <c r="N163" s="76"/>
      <c r="O163" s="61"/>
      <c r="P163" s="276"/>
      <c r="Q163" s="287"/>
      <c r="R163" s="295"/>
      <c r="S163" s="288"/>
      <c r="T163" s="279">
        <v>35</v>
      </c>
      <c r="U163" s="82"/>
      <c r="V163" s="82"/>
      <c r="W163" s="82"/>
      <c r="X163" s="83"/>
    </row>
    <row r="164" spans="1:24" x14ac:dyDescent="0.15">
      <c r="A164" s="26" t="b">
        <f>AND(IF((B164=Calculator!$B$42),1,0),IF((E164=Calculator!$D$42),1,0), IF((C164=Calculator!$G$42),1,0))</f>
        <v>0</v>
      </c>
      <c r="B164" s="62" t="s">
        <v>67</v>
      </c>
      <c r="C164" s="75" t="s">
        <v>277</v>
      </c>
      <c r="D164" s="75" t="s">
        <v>646</v>
      </c>
      <c r="E164" s="78">
        <v>3</v>
      </c>
      <c r="F164" s="27">
        <v>15</v>
      </c>
      <c r="G164" s="27">
        <v>55</v>
      </c>
      <c r="H164" s="27">
        <v>225</v>
      </c>
      <c r="I164" s="27"/>
      <c r="J164" s="27"/>
      <c r="K164" s="27"/>
      <c r="L164" s="27">
        <v>1.2</v>
      </c>
      <c r="M164" s="70"/>
      <c r="N164" s="76"/>
      <c r="O164" s="61"/>
      <c r="P164" s="276"/>
      <c r="Q164" s="287"/>
      <c r="R164" s="295"/>
      <c r="S164" s="288"/>
      <c r="T164" s="279">
        <v>35</v>
      </c>
      <c r="U164" s="82"/>
      <c r="V164" s="82"/>
      <c r="W164" s="82"/>
      <c r="X164" s="83"/>
    </row>
    <row r="165" spans="1:24" x14ac:dyDescent="0.15">
      <c r="A165" s="26" t="b">
        <f>AND(IF((B165=Calculator!$B$42),1,0),IF((E165=Calculator!$D$42),1,0), IF((C165=Calculator!$G$42),1,0))</f>
        <v>0</v>
      </c>
      <c r="B165" s="62" t="s">
        <v>67</v>
      </c>
      <c r="C165" s="75" t="s">
        <v>277</v>
      </c>
      <c r="D165" s="75" t="s">
        <v>646</v>
      </c>
      <c r="E165" s="78">
        <v>4</v>
      </c>
      <c r="F165" s="27">
        <v>15</v>
      </c>
      <c r="G165" s="27">
        <v>55</v>
      </c>
      <c r="H165" s="27">
        <v>300</v>
      </c>
      <c r="I165" s="27"/>
      <c r="J165" s="27"/>
      <c r="K165" s="27"/>
      <c r="L165" s="27">
        <v>1.2</v>
      </c>
      <c r="M165" s="70"/>
      <c r="N165" s="76"/>
      <c r="O165" s="61"/>
      <c r="P165" s="276"/>
      <c r="Q165" s="287"/>
      <c r="R165" s="295"/>
      <c r="S165" s="288"/>
      <c r="T165" s="279">
        <v>35</v>
      </c>
      <c r="U165" s="82"/>
      <c r="V165" s="82"/>
      <c r="W165" s="82"/>
      <c r="X165" s="83"/>
    </row>
    <row r="166" spans="1:24" x14ac:dyDescent="0.15">
      <c r="A166" s="26" t="b">
        <f>AND(IF((B166=Calculator!$B$42),1,0),IF((E166=Calculator!$D$42),1,0), IF((C166=Calculator!$G$42),1,0))</f>
        <v>0</v>
      </c>
      <c r="B166" s="62" t="s">
        <v>67</v>
      </c>
      <c r="C166" s="75" t="s">
        <v>277</v>
      </c>
      <c r="D166" s="75" t="s">
        <v>646</v>
      </c>
      <c r="E166" s="78">
        <v>5</v>
      </c>
      <c r="F166" s="27">
        <v>15</v>
      </c>
      <c r="G166" s="27">
        <v>0</v>
      </c>
      <c r="H166" s="27">
        <v>410</v>
      </c>
      <c r="I166" s="27"/>
      <c r="J166" s="27"/>
      <c r="K166" s="27"/>
      <c r="L166" s="27">
        <v>1.2</v>
      </c>
      <c r="M166" s="70"/>
      <c r="N166" s="76"/>
      <c r="O166" s="61"/>
      <c r="P166" s="276"/>
      <c r="Q166" s="287"/>
      <c r="R166" s="295"/>
      <c r="S166" s="288"/>
      <c r="T166" s="279">
        <v>35</v>
      </c>
      <c r="U166" s="82"/>
      <c r="V166" s="82"/>
      <c r="W166" s="82"/>
      <c r="X166" s="83"/>
    </row>
    <row r="167" spans="1:24" x14ac:dyDescent="0.15">
      <c r="A167" s="26" t="b">
        <f>AND(IF((B167=Calculator!$B$42),1,0),IF((E167=Calculator!$D$42),1,0), IF((C167=Calculator!$G$42),1,0))</f>
        <v>0</v>
      </c>
      <c r="B167" s="62"/>
      <c r="C167" s="75"/>
      <c r="D167" s="75"/>
      <c r="E167" s="78"/>
      <c r="F167" s="53" t="s">
        <v>112</v>
      </c>
      <c r="G167" s="53" t="s">
        <v>117</v>
      </c>
      <c r="H167" s="55"/>
      <c r="I167" s="55"/>
      <c r="J167" s="55"/>
      <c r="K167" s="55"/>
      <c r="L167" s="55"/>
      <c r="M167" s="70"/>
      <c r="N167" s="76"/>
      <c r="O167" s="61"/>
      <c r="P167" s="276"/>
      <c r="Q167" s="287"/>
      <c r="R167" s="295"/>
      <c r="S167" s="288"/>
      <c r="T167" s="282" t="s">
        <v>633</v>
      </c>
      <c r="U167" s="86" t="s">
        <v>647</v>
      </c>
      <c r="V167" s="81" t="s">
        <v>129</v>
      </c>
      <c r="W167" s="82"/>
      <c r="X167" s="83"/>
    </row>
    <row r="168" spans="1:24" x14ac:dyDescent="0.15">
      <c r="A168" s="26" t="b">
        <f>AND(IF((B168=Calculator!$B$42),1,0),IF((E168=Calculator!$D$42),1,0), IF((C168=Calculator!$G$42),1,0))</f>
        <v>0</v>
      </c>
      <c r="B168" s="62" t="s">
        <v>67</v>
      </c>
      <c r="C168" s="75" t="s">
        <v>44</v>
      </c>
      <c r="D168" s="75" t="s">
        <v>648</v>
      </c>
      <c r="E168" s="78">
        <v>1</v>
      </c>
      <c r="F168" s="27">
        <v>25</v>
      </c>
      <c r="G168" s="27">
        <v>45</v>
      </c>
      <c r="H168" s="55"/>
      <c r="I168" s="55"/>
      <c r="J168" s="55"/>
      <c r="K168" s="55"/>
      <c r="L168" s="55"/>
      <c r="M168" s="70"/>
      <c r="N168" s="76"/>
      <c r="O168" s="61"/>
      <c r="P168" s="276"/>
      <c r="Q168" s="287"/>
      <c r="R168" s="295"/>
      <c r="S168" s="288"/>
      <c r="T168" s="279">
        <v>1.25</v>
      </c>
      <c r="U168" s="81">
        <v>0.01</v>
      </c>
      <c r="V168" s="81">
        <v>3.5</v>
      </c>
      <c r="W168" s="82"/>
      <c r="X168" s="83"/>
    </row>
    <row r="169" spans="1:24" x14ac:dyDescent="0.15">
      <c r="A169" s="26" t="b">
        <f>AND(IF((B169=Calculator!$B$42),1,0),IF((E169=Calculator!$D$42),1,0), IF((C169=Calculator!$G$42),1,0))</f>
        <v>0</v>
      </c>
      <c r="B169" s="62" t="s">
        <v>67</v>
      </c>
      <c r="C169" s="75" t="s">
        <v>44</v>
      </c>
      <c r="D169" s="75" t="s">
        <v>648</v>
      </c>
      <c r="E169" s="78">
        <v>2</v>
      </c>
      <c r="F169" s="27">
        <v>24</v>
      </c>
      <c r="G169" s="27">
        <v>57</v>
      </c>
      <c r="H169" s="55"/>
      <c r="I169" s="55"/>
      <c r="J169" s="55"/>
      <c r="K169" s="55"/>
      <c r="L169" s="55"/>
      <c r="M169" s="70"/>
      <c r="N169" s="76"/>
      <c r="O169" s="61"/>
      <c r="P169" s="276"/>
      <c r="Q169" s="287"/>
      <c r="R169" s="295"/>
      <c r="S169" s="288"/>
      <c r="T169" s="279">
        <v>1.25</v>
      </c>
      <c r="U169" s="81">
        <v>0.01</v>
      </c>
      <c r="V169" s="81">
        <v>3.75</v>
      </c>
      <c r="W169" s="82"/>
      <c r="X169" s="83"/>
    </row>
    <row r="170" spans="1:24" x14ac:dyDescent="0.15">
      <c r="A170" s="26" t="b">
        <f>AND(IF((B170=Calculator!$B$42),1,0),IF((E170=Calculator!$D$42),1,0), IF((C170=Calculator!$G$42),1,0))</f>
        <v>0</v>
      </c>
      <c r="B170" s="62" t="s">
        <v>67</v>
      </c>
      <c r="C170" s="75" t="s">
        <v>44</v>
      </c>
      <c r="D170" s="75" t="s">
        <v>648</v>
      </c>
      <c r="E170" s="78">
        <v>3</v>
      </c>
      <c r="F170" s="27">
        <v>23</v>
      </c>
      <c r="G170" s="27">
        <v>69</v>
      </c>
      <c r="H170" s="55"/>
      <c r="I170" s="55"/>
      <c r="J170" s="55"/>
      <c r="K170" s="55"/>
      <c r="L170" s="55"/>
      <c r="M170" s="70"/>
      <c r="N170" s="76"/>
      <c r="O170" s="61"/>
      <c r="P170" s="276"/>
      <c r="Q170" s="287"/>
      <c r="R170" s="295"/>
      <c r="S170" s="288"/>
      <c r="T170" s="279">
        <v>1.25</v>
      </c>
      <c r="U170" s="81">
        <v>0.01</v>
      </c>
      <c r="V170" s="81">
        <v>4</v>
      </c>
      <c r="W170" s="82"/>
      <c r="X170" s="83"/>
    </row>
    <row r="171" spans="1:24" x14ac:dyDescent="0.15">
      <c r="A171" s="26" t="b">
        <f>AND(IF((B171=Calculator!$B$42),1,0),IF((E171=Calculator!$D$42),1,0), IF((C171=Calculator!$G$42),1,0))</f>
        <v>0</v>
      </c>
      <c r="B171" s="62" t="s">
        <v>67</v>
      </c>
      <c r="C171" s="75" t="s">
        <v>44</v>
      </c>
      <c r="D171" s="75" t="s">
        <v>648</v>
      </c>
      <c r="E171" s="78">
        <v>4</v>
      </c>
      <c r="F171" s="27">
        <v>22</v>
      </c>
      <c r="G171" s="27">
        <v>81</v>
      </c>
      <c r="H171" s="55"/>
      <c r="I171" s="55"/>
      <c r="J171" s="55"/>
      <c r="K171" s="55"/>
      <c r="L171" s="55"/>
      <c r="M171" s="70"/>
      <c r="N171" s="76"/>
      <c r="O171" s="61"/>
      <c r="P171" s="276"/>
      <c r="Q171" s="287"/>
      <c r="R171" s="295"/>
      <c r="S171" s="288"/>
      <c r="T171" s="279">
        <v>1.25</v>
      </c>
      <c r="U171" s="81">
        <v>0.01</v>
      </c>
      <c r="V171" s="81">
        <v>4.25</v>
      </c>
      <c r="W171" s="82"/>
      <c r="X171" s="83"/>
    </row>
    <row r="172" spans="1:24" x14ac:dyDescent="0.15">
      <c r="A172" s="26" t="b">
        <f>AND(IF((B172=Calculator!$B$42),1,0),IF((E172=Calculator!$D$42),1,0), IF((C172=Calculator!$G$42),1,0))</f>
        <v>0</v>
      </c>
      <c r="B172" s="62" t="s">
        <v>67</v>
      </c>
      <c r="C172" s="75" t="s">
        <v>44</v>
      </c>
      <c r="D172" s="75" t="s">
        <v>648</v>
      </c>
      <c r="E172" s="78">
        <v>5</v>
      </c>
      <c r="F172" s="27">
        <v>21</v>
      </c>
      <c r="G172" s="27">
        <v>93</v>
      </c>
      <c r="H172" s="55"/>
      <c r="I172" s="55"/>
      <c r="J172" s="55"/>
      <c r="K172" s="55"/>
      <c r="L172" s="55"/>
      <c r="M172" s="70"/>
      <c r="N172" s="76"/>
      <c r="O172" s="61"/>
      <c r="P172" s="276"/>
      <c r="Q172" s="287"/>
      <c r="R172" s="295"/>
      <c r="S172" s="288"/>
      <c r="T172" s="279">
        <v>1.25</v>
      </c>
      <c r="U172" s="81">
        <v>0.01</v>
      </c>
      <c r="V172" s="81">
        <v>4.5</v>
      </c>
      <c r="W172" s="82"/>
      <c r="X172" s="83"/>
    </row>
    <row r="173" spans="1:24" x14ac:dyDescent="0.15">
      <c r="A173" s="26" t="b">
        <f>AND(IF((B173=Calculator!$B$42),1,0),IF((E173=Calculator!$D$42),1,0), IF((C173=Calculator!$G$42),1,0))</f>
        <v>0</v>
      </c>
      <c r="B173" s="62"/>
      <c r="C173" s="75"/>
      <c r="D173" s="75"/>
      <c r="E173" s="78"/>
      <c r="F173" s="53" t="s">
        <v>112</v>
      </c>
      <c r="G173" s="53" t="s">
        <v>117</v>
      </c>
      <c r="H173" s="53" t="s">
        <v>133</v>
      </c>
      <c r="I173" s="53"/>
      <c r="J173" s="53"/>
      <c r="K173" s="53"/>
      <c r="L173" s="53" t="s">
        <v>43</v>
      </c>
      <c r="M173" s="68" t="s">
        <v>120</v>
      </c>
      <c r="N173" s="60"/>
      <c r="O173" s="61"/>
      <c r="P173" s="276"/>
      <c r="Q173" s="287"/>
      <c r="R173" s="295"/>
      <c r="S173" s="288"/>
      <c r="T173" s="281"/>
      <c r="U173" s="82"/>
      <c r="V173" s="82"/>
      <c r="W173" s="82"/>
      <c r="X173" s="83"/>
    </row>
    <row r="174" spans="1:24" x14ac:dyDescent="0.15">
      <c r="A174" s="26" t="b">
        <f>AND(IF((B174=Calculator!$B$42),1,0),IF((E174=Calculator!$D$42),1,0), IF((C174=Calculator!$G$42),1,0))</f>
        <v>0</v>
      </c>
      <c r="B174" s="62" t="s">
        <v>67</v>
      </c>
      <c r="C174" s="75" t="s">
        <v>274</v>
      </c>
      <c r="D174" s="75" t="s">
        <v>649</v>
      </c>
      <c r="E174" s="78">
        <v>1</v>
      </c>
      <c r="F174" s="27">
        <v>20</v>
      </c>
      <c r="G174" s="27">
        <v>85</v>
      </c>
      <c r="H174" s="27">
        <v>330</v>
      </c>
      <c r="I174" s="27"/>
      <c r="J174" s="27"/>
      <c r="K174" s="27"/>
      <c r="L174" s="27">
        <v>1.7</v>
      </c>
      <c r="M174" s="67">
        <v>0</v>
      </c>
      <c r="N174" s="60"/>
      <c r="O174" s="61"/>
      <c r="P174" s="276"/>
      <c r="Q174" s="287"/>
      <c r="R174" s="295"/>
      <c r="S174" s="288"/>
      <c r="T174" s="281"/>
      <c r="U174" s="82"/>
      <c r="V174" s="82"/>
      <c r="W174" s="82"/>
      <c r="X174" s="83"/>
    </row>
    <row r="175" spans="1:24" x14ac:dyDescent="0.15">
      <c r="A175" s="26" t="b">
        <f>AND(IF((B175=Calculator!$B$42),1,0),IF((E175=Calculator!$D$42),1,0), IF((C175=Calculator!$G$42),1,0))</f>
        <v>0</v>
      </c>
      <c r="B175" s="62" t="s">
        <v>67</v>
      </c>
      <c r="C175" s="75" t="s">
        <v>274</v>
      </c>
      <c r="D175" s="75" t="s">
        <v>649</v>
      </c>
      <c r="E175" s="78">
        <v>2</v>
      </c>
      <c r="F175" s="27">
        <v>20</v>
      </c>
      <c r="G175" s="27">
        <v>115</v>
      </c>
      <c r="H175" s="27">
        <v>530</v>
      </c>
      <c r="I175" s="27"/>
      <c r="J175" s="27"/>
      <c r="K175" s="27"/>
      <c r="L175" s="27">
        <v>1.7</v>
      </c>
      <c r="M175" s="67">
        <v>0</v>
      </c>
      <c r="N175" s="60"/>
      <c r="O175" s="61"/>
      <c r="P175" s="276"/>
      <c r="Q175" s="287"/>
      <c r="R175" s="295"/>
      <c r="S175" s="288"/>
      <c r="T175" s="281"/>
      <c r="U175" s="82"/>
      <c r="V175" s="82"/>
      <c r="W175" s="82"/>
      <c r="X175" s="83"/>
    </row>
    <row r="176" spans="1:24" x14ac:dyDescent="0.15">
      <c r="A176" s="26" t="b">
        <f>AND(IF((B176=Calculator!$B$42),1,0),IF((E176=Calculator!$D$42),1,0), IF((C176=Calculator!$G$42),1,0))</f>
        <v>0</v>
      </c>
      <c r="B176" s="62" t="s">
        <v>67</v>
      </c>
      <c r="C176" s="75" t="s">
        <v>274</v>
      </c>
      <c r="D176" s="75" t="s">
        <v>649</v>
      </c>
      <c r="E176" s="78">
        <v>3</v>
      </c>
      <c r="F176" s="27">
        <v>20</v>
      </c>
      <c r="G176" s="27">
        <v>145</v>
      </c>
      <c r="H176" s="27">
        <v>730</v>
      </c>
      <c r="I176" s="27"/>
      <c r="J176" s="27"/>
      <c r="K176" s="27"/>
      <c r="L176" s="27">
        <v>1.7</v>
      </c>
      <c r="M176" s="67">
        <v>0</v>
      </c>
      <c r="N176" s="60"/>
      <c r="O176" s="61"/>
      <c r="P176" s="276"/>
      <c r="Q176" s="287"/>
      <c r="R176" s="295"/>
      <c r="S176" s="288"/>
      <c r="T176" s="281"/>
      <c r="U176" s="82"/>
      <c r="V176" s="82"/>
      <c r="W176" s="82"/>
      <c r="X176" s="83"/>
    </row>
    <row r="177" spans="1:24" x14ac:dyDescent="0.15">
      <c r="A177" s="26" t="b">
        <f>AND(IF((B177=Calculator!$B$42),1,0),IF((E177=Calculator!$D$42),1,0), IF((C177=Calculator!$G$42),1,0))</f>
        <v>0</v>
      </c>
      <c r="B177" s="62"/>
      <c r="C177" s="75"/>
      <c r="D177" s="75"/>
      <c r="E177" s="78"/>
      <c r="F177" s="53" t="s">
        <v>112</v>
      </c>
      <c r="G177" s="53" t="s">
        <v>117</v>
      </c>
      <c r="H177" s="58" t="s">
        <v>133</v>
      </c>
      <c r="I177" s="58"/>
      <c r="J177" s="58"/>
      <c r="K177" s="58"/>
      <c r="L177" s="53" t="s">
        <v>43</v>
      </c>
      <c r="M177" s="70"/>
      <c r="N177" s="76"/>
      <c r="O177" s="61"/>
      <c r="P177" s="276"/>
      <c r="Q177" s="287"/>
      <c r="R177" s="295"/>
      <c r="S177" s="288"/>
      <c r="T177" s="282" t="s">
        <v>651</v>
      </c>
      <c r="U177" s="81" t="s">
        <v>43</v>
      </c>
      <c r="V177" s="86" t="s">
        <v>652</v>
      </c>
      <c r="W177" s="82"/>
      <c r="X177" s="83"/>
    </row>
    <row r="178" spans="1:24" x14ac:dyDescent="0.15">
      <c r="A178" s="26" t="b">
        <f>AND(IF((B178=Calculator!$B$42),1,0),IF((E178=Calculator!$D$42),1,0), IF((C178=Calculator!$G$42),1,0))</f>
        <v>0</v>
      </c>
      <c r="B178" s="62" t="s">
        <v>48</v>
      </c>
      <c r="C178" s="75" t="s">
        <v>277</v>
      </c>
      <c r="D178" s="75" t="s">
        <v>650</v>
      </c>
      <c r="E178" s="78">
        <v>1</v>
      </c>
      <c r="F178" s="27">
        <v>17</v>
      </c>
      <c r="G178" s="27">
        <v>0</v>
      </c>
      <c r="H178" s="27">
        <v>50</v>
      </c>
      <c r="I178" s="27"/>
      <c r="J178" s="27"/>
      <c r="K178" s="27"/>
      <c r="L178" s="27">
        <v>1.2</v>
      </c>
      <c r="M178" s="70"/>
      <c r="N178" s="76"/>
      <c r="O178" s="61"/>
      <c r="P178" s="276"/>
      <c r="Q178" s="287"/>
      <c r="R178" s="295"/>
      <c r="S178" s="288"/>
      <c r="T178" s="279">
        <v>50</v>
      </c>
      <c r="U178" s="81">
        <v>0.8</v>
      </c>
      <c r="V178" s="81">
        <v>0.5</v>
      </c>
      <c r="W178" s="82"/>
      <c r="X178" s="83"/>
    </row>
    <row r="179" spans="1:24" x14ac:dyDescent="0.15">
      <c r="A179" s="26" t="b">
        <f>AND(IF((B179=Calculator!$B$42),1,0),IF((E179=Calculator!$D$42),1,0), IF((C179=Calculator!$G$42),1,0))</f>
        <v>0</v>
      </c>
      <c r="B179" s="62" t="s">
        <v>48</v>
      </c>
      <c r="C179" s="75" t="s">
        <v>277</v>
      </c>
      <c r="D179" s="75" t="s">
        <v>650</v>
      </c>
      <c r="E179" s="78">
        <v>2</v>
      </c>
      <c r="F179" s="27">
        <v>16</v>
      </c>
      <c r="G179" s="27">
        <v>0</v>
      </c>
      <c r="H179" s="27">
        <v>100</v>
      </c>
      <c r="I179" s="27"/>
      <c r="J179" s="27"/>
      <c r="K179" s="27"/>
      <c r="L179" s="27">
        <v>1.2</v>
      </c>
      <c r="M179" s="70"/>
      <c r="N179" s="76"/>
      <c r="O179" s="61"/>
      <c r="P179" s="276"/>
      <c r="Q179" s="287"/>
      <c r="R179" s="295"/>
      <c r="S179" s="288"/>
      <c r="T179" s="279">
        <v>80</v>
      </c>
      <c r="U179" s="81">
        <v>0.8</v>
      </c>
      <c r="V179" s="81">
        <v>0.5</v>
      </c>
      <c r="W179" s="82"/>
      <c r="X179" s="83"/>
    </row>
    <row r="180" spans="1:24" x14ac:dyDescent="0.15">
      <c r="A180" s="26" t="b">
        <f>AND(IF((B180=Calculator!$B$42),1,0),IF((E180=Calculator!$D$42),1,0), IF((C180=Calculator!$G$42),1,0))</f>
        <v>0</v>
      </c>
      <c r="B180" s="62" t="s">
        <v>48</v>
      </c>
      <c r="C180" s="75" t="s">
        <v>277</v>
      </c>
      <c r="D180" s="75" t="s">
        <v>650</v>
      </c>
      <c r="E180" s="78">
        <v>3</v>
      </c>
      <c r="F180" s="27">
        <v>15</v>
      </c>
      <c r="G180" s="27">
        <v>0</v>
      </c>
      <c r="H180" s="27">
        <v>150</v>
      </c>
      <c r="I180" s="27"/>
      <c r="J180" s="27"/>
      <c r="K180" s="27"/>
      <c r="L180" s="27">
        <v>1.2</v>
      </c>
      <c r="M180" s="70"/>
      <c r="N180" s="76"/>
      <c r="O180" s="61"/>
      <c r="P180" s="276"/>
      <c r="Q180" s="287"/>
      <c r="R180" s="295"/>
      <c r="S180" s="288"/>
      <c r="T180" s="279">
        <v>110</v>
      </c>
      <c r="U180" s="81">
        <v>0.8</v>
      </c>
      <c r="V180" s="81">
        <v>0.5</v>
      </c>
      <c r="W180" s="82"/>
      <c r="X180" s="83"/>
    </row>
    <row r="181" spans="1:24" x14ac:dyDescent="0.15">
      <c r="A181" s="26" t="b">
        <f>AND(IF((B181=Calculator!$B$42),1,0),IF((E181=Calculator!$D$42),1,0), IF((C181=Calculator!$G$42),1,0))</f>
        <v>0</v>
      </c>
      <c r="B181" s="62" t="s">
        <v>48</v>
      </c>
      <c r="C181" s="75" t="s">
        <v>277</v>
      </c>
      <c r="D181" s="75" t="s">
        <v>650</v>
      </c>
      <c r="E181" s="78">
        <v>4</v>
      </c>
      <c r="F181" s="27">
        <v>14</v>
      </c>
      <c r="G181" s="27">
        <v>0</v>
      </c>
      <c r="H181" s="27">
        <v>200</v>
      </c>
      <c r="I181" s="27"/>
      <c r="J181" s="27"/>
      <c r="K181" s="27"/>
      <c r="L181" s="27">
        <v>1.2</v>
      </c>
      <c r="M181" s="70"/>
      <c r="N181" s="76"/>
      <c r="O181" s="61"/>
      <c r="P181" s="276"/>
      <c r="Q181" s="287"/>
      <c r="R181" s="295"/>
      <c r="S181" s="288"/>
      <c r="T181" s="279">
        <v>150</v>
      </c>
      <c r="U181" s="81">
        <v>0.8</v>
      </c>
      <c r="V181" s="81">
        <v>0.5</v>
      </c>
      <c r="W181" s="82"/>
      <c r="X181" s="83"/>
    </row>
    <row r="182" spans="1:24" x14ac:dyDescent="0.15">
      <c r="A182" s="26" t="b">
        <f>AND(IF((B182=Calculator!$B$42),1,0),IF((E182=Calculator!$D$42),1,0), IF((C182=Calculator!$G$42),1,0))</f>
        <v>0</v>
      </c>
      <c r="B182" s="62" t="s">
        <v>48</v>
      </c>
      <c r="C182" s="75" t="s">
        <v>277</v>
      </c>
      <c r="D182" s="75" t="s">
        <v>650</v>
      </c>
      <c r="E182" s="78">
        <v>5</v>
      </c>
      <c r="F182" s="27">
        <v>13</v>
      </c>
      <c r="G182" s="27">
        <v>0</v>
      </c>
      <c r="H182" s="27">
        <v>250</v>
      </c>
      <c r="I182" s="27"/>
      <c r="J182" s="27"/>
      <c r="K182" s="27"/>
      <c r="L182" s="27">
        <v>1.2</v>
      </c>
      <c r="M182" s="70"/>
      <c r="N182" s="76"/>
      <c r="O182" s="61"/>
      <c r="P182" s="276"/>
      <c r="Q182" s="287"/>
      <c r="R182" s="295"/>
      <c r="S182" s="288"/>
      <c r="T182" s="279">
        <v>170</v>
      </c>
      <c r="U182" s="81">
        <v>0.8</v>
      </c>
      <c r="V182" s="81">
        <v>0.5</v>
      </c>
      <c r="W182" s="82"/>
      <c r="X182" s="83"/>
    </row>
    <row r="183" spans="1:24" x14ac:dyDescent="0.15">
      <c r="A183" s="26" t="b">
        <f>AND(IF((B183=Calculator!$B$42),1,0),IF((E183=Calculator!$D$42),1,0), IF((C183=Calculator!$G$42),1,0))</f>
        <v>0</v>
      </c>
      <c r="B183" s="62"/>
      <c r="C183" s="75"/>
      <c r="D183" s="75"/>
      <c r="E183" s="78"/>
      <c r="F183" s="53" t="s">
        <v>112</v>
      </c>
      <c r="G183" s="53" t="s">
        <v>117</v>
      </c>
      <c r="H183" s="58" t="s">
        <v>133</v>
      </c>
      <c r="I183" s="58"/>
      <c r="J183" s="58"/>
      <c r="K183" s="58"/>
      <c r="L183" s="53" t="s">
        <v>43</v>
      </c>
      <c r="M183" s="68" t="s">
        <v>120</v>
      </c>
      <c r="N183" s="60"/>
      <c r="O183" s="61"/>
      <c r="P183" s="276"/>
      <c r="Q183" s="287"/>
      <c r="R183" s="295"/>
      <c r="S183" s="288"/>
      <c r="T183" s="281"/>
      <c r="U183" s="82"/>
      <c r="V183" s="82"/>
      <c r="W183" s="82"/>
      <c r="X183" s="83"/>
    </row>
    <row r="184" spans="1:24" x14ac:dyDescent="0.15">
      <c r="A184" s="26" t="b">
        <f>AND(IF((B184=Calculator!$B$42),1,0),IF((E184=Calculator!$D$42),1,0), IF((C184=Calculator!$G$42),1,0))</f>
        <v>0</v>
      </c>
      <c r="B184" s="62" t="s">
        <v>48</v>
      </c>
      <c r="C184" s="75" t="s">
        <v>44</v>
      </c>
      <c r="D184" s="75" t="s">
        <v>654</v>
      </c>
      <c r="E184" s="78">
        <v>1</v>
      </c>
      <c r="F184" s="27">
        <v>0</v>
      </c>
      <c r="G184" s="27">
        <v>0</v>
      </c>
      <c r="H184" s="27">
        <v>30</v>
      </c>
      <c r="I184" s="27"/>
      <c r="J184" s="27"/>
      <c r="K184" s="27"/>
      <c r="L184" s="27">
        <v>0.7</v>
      </c>
      <c r="M184" s="67">
        <v>1</v>
      </c>
      <c r="N184" s="60"/>
      <c r="O184" s="61"/>
      <c r="P184" s="276"/>
      <c r="Q184" s="287"/>
      <c r="R184" s="295"/>
      <c r="S184" s="288"/>
      <c r="T184" s="281"/>
      <c r="U184" s="82"/>
      <c r="V184" s="82"/>
      <c r="W184" s="82"/>
      <c r="X184" s="83"/>
    </row>
    <row r="185" spans="1:24" x14ac:dyDescent="0.15">
      <c r="A185" s="26" t="b">
        <f>AND(IF((B185=Calculator!$B$42),1,0),IF((E185=Calculator!$D$42),1,0), IF((C185=Calculator!$G$42),1,0))</f>
        <v>0</v>
      </c>
      <c r="B185" s="62" t="s">
        <v>48</v>
      </c>
      <c r="C185" s="75" t="s">
        <v>44</v>
      </c>
      <c r="D185" s="75" t="s">
        <v>654</v>
      </c>
      <c r="E185" s="78">
        <v>2</v>
      </c>
      <c r="F185" s="27">
        <v>0</v>
      </c>
      <c r="G185" s="27">
        <v>0</v>
      </c>
      <c r="H185" s="27">
        <v>70</v>
      </c>
      <c r="I185" s="27"/>
      <c r="J185" s="27"/>
      <c r="K185" s="27"/>
      <c r="L185" s="27">
        <v>0.7</v>
      </c>
      <c r="M185" s="67">
        <v>1</v>
      </c>
      <c r="N185" s="60"/>
      <c r="O185" s="61"/>
      <c r="P185" s="276"/>
      <c r="Q185" s="287"/>
      <c r="R185" s="295"/>
      <c r="S185" s="288"/>
      <c r="T185" s="281"/>
      <c r="U185" s="82"/>
      <c r="V185" s="82"/>
      <c r="W185" s="82"/>
      <c r="X185" s="83"/>
    </row>
    <row r="186" spans="1:24" x14ac:dyDescent="0.15">
      <c r="A186" s="26" t="b">
        <f>AND(IF((B186=Calculator!$B$42),1,0),IF((E186=Calculator!$D$42),1,0), IF((C186=Calculator!$G$42),1,0))</f>
        <v>0</v>
      </c>
      <c r="B186" s="62" t="s">
        <v>48</v>
      </c>
      <c r="C186" s="75" t="s">
        <v>44</v>
      </c>
      <c r="D186" s="75" t="s">
        <v>654</v>
      </c>
      <c r="E186" s="78">
        <v>3</v>
      </c>
      <c r="F186" s="27">
        <v>0</v>
      </c>
      <c r="G186" s="27">
        <v>0</v>
      </c>
      <c r="H186" s="27">
        <v>110</v>
      </c>
      <c r="I186" s="27"/>
      <c r="J186" s="27"/>
      <c r="K186" s="27"/>
      <c r="L186" s="27">
        <v>0.7</v>
      </c>
      <c r="M186" s="67">
        <v>1</v>
      </c>
      <c r="N186" s="60"/>
      <c r="O186" s="61"/>
      <c r="P186" s="276"/>
      <c r="Q186" s="287"/>
      <c r="R186" s="295"/>
      <c r="S186" s="288"/>
      <c r="T186" s="281"/>
      <c r="U186" s="82"/>
      <c r="V186" s="82"/>
      <c r="W186" s="82"/>
      <c r="X186" s="83"/>
    </row>
    <row r="187" spans="1:24" x14ac:dyDescent="0.15">
      <c r="A187" s="26" t="b">
        <f>AND(IF((B187=Calculator!$B$42),1,0),IF((E187=Calculator!$D$42),1,0), IF((C187=Calculator!$G$42),1,0))</f>
        <v>0</v>
      </c>
      <c r="B187" s="62" t="s">
        <v>48</v>
      </c>
      <c r="C187" s="75" t="s">
        <v>44</v>
      </c>
      <c r="D187" s="75" t="s">
        <v>654</v>
      </c>
      <c r="E187" s="78">
        <v>4</v>
      </c>
      <c r="F187" s="27">
        <v>0</v>
      </c>
      <c r="G187" s="27">
        <v>0</v>
      </c>
      <c r="H187" s="27">
        <v>150</v>
      </c>
      <c r="I187" s="27"/>
      <c r="J187" s="27"/>
      <c r="K187" s="27"/>
      <c r="L187" s="27">
        <v>0.7</v>
      </c>
      <c r="M187" s="67">
        <v>1</v>
      </c>
      <c r="N187" s="60"/>
      <c r="O187" s="61"/>
      <c r="P187" s="276"/>
      <c r="Q187" s="287"/>
      <c r="R187" s="295"/>
      <c r="S187" s="288"/>
      <c r="T187" s="281"/>
      <c r="U187" s="82"/>
      <c r="V187" s="82"/>
      <c r="W187" s="82"/>
      <c r="X187" s="83"/>
    </row>
    <row r="188" spans="1:24" x14ac:dyDescent="0.15">
      <c r="A188" s="26" t="b">
        <f>AND(IF((B188=Calculator!$B$42),1,0),IF((E188=Calculator!$D$42),1,0), IF((C188=Calculator!$G$42),1,0))</f>
        <v>0</v>
      </c>
      <c r="B188" s="62" t="s">
        <v>48</v>
      </c>
      <c r="C188" s="75" t="s">
        <v>44</v>
      </c>
      <c r="D188" s="75" t="s">
        <v>654</v>
      </c>
      <c r="E188" s="78">
        <v>5</v>
      </c>
      <c r="F188" s="27">
        <v>0</v>
      </c>
      <c r="G188" s="27">
        <v>0</v>
      </c>
      <c r="H188" s="27">
        <v>190</v>
      </c>
      <c r="I188" s="27"/>
      <c r="J188" s="27"/>
      <c r="K188" s="27"/>
      <c r="L188" s="27">
        <v>0.95</v>
      </c>
      <c r="M188" s="67">
        <v>1.25</v>
      </c>
      <c r="N188" s="60"/>
      <c r="O188" s="61"/>
      <c r="P188" s="276"/>
      <c r="Q188" s="287"/>
      <c r="R188" s="295"/>
      <c r="S188" s="288"/>
      <c r="T188" s="281"/>
      <c r="U188" s="82"/>
      <c r="V188" s="82"/>
      <c r="W188" s="82"/>
      <c r="X188" s="83"/>
    </row>
    <row r="189" spans="1:24" x14ac:dyDescent="0.15">
      <c r="A189" s="26" t="b">
        <f>AND(IF((B189=Calculator!$B$42),1,0),IF((E189=Calculator!$D$42),1,0), IF((C189=Calculator!$G$42),1,0))</f>
        <v>0</v>
      </c>
      <c r="B189" s="62"/>
      <c r="C189" s="75"/>
      <c r="D189" s="75"/>
      <c r="E189" s="78"/>
      <c r="F189" s="53" t="s">
        <v>112</v>
      </c>
      <c r="G189" s="53" t="s">
        <v>117</v>
      </c>
      <c r="H189" s="53" t="s">
        <v>133</v>
      </c>
      <c r="I189" s="53"/>
      <c r="J189" s="53"/>
      <c r="K189" s="53"/>
      <c r="L189" s="53" t="s">
        <v>43</v>
      </c>
      <c r="M189" s="68" t="s">
        <v>120</v>
      </c>
      <c r="N189" s="60"/>
      <c r="O189" s="61"/>
      <c r="P189" s="276"/>
      <c r="Q189" s="287"/>
      <c r="R189" s="295"/>
      <c r="S189" s="288"/>
      <c r="T189" s="282" t="s">
        <v>121</v>
      </c>
      <c r="U189" s="86" t="s">
        <v>129</v>
      </c>
      <c r="V189" s="82"/>
      <c r="W189" s="82"/>
      <c r="X189" s="83"/>
    </row>
    <row r="190" spans="1:24" x14ac:dyDescent="0.15">
      <c r="A190" s="26" t="b">
        <f>AND(IF((B190=Calculator!$B$42),1,0),IF((E190=Calculator!$D$42),1,0), IF((C190=Calculator!$G$42),1,0))</f>
        <v>0</v>
      </c>
      <c r="B190" s="62" t="s">
        <v>48</v>
      </c>
      <c r="C190" s="75" t="s">
        <v>274</v>
      </c>
      <c r="D190" s="75" t="s">
        <v>653</v>
      </c>
      <c r="E190" s="78">
        <v>1</v>
      </c>
      <c r="F190" s="27">
        <v>110</v>
      </c>
      <c r="G190" s="27">
        <v>0</v>
      </c>
      <c r="H190" s="27">
        <v>350</v>
      </c>
      <c r="I190" s="27"/>
      <c r="J190" s="27"/>
      <c r="K190" s="27"/>
      <c r="L190" s="27">
        <v>1</v>
      </c>
      <c r="M190" s="67">
        <v>0</v>
      </c>
      <c r="N190" s="60"/>
      <c r="O190" s="61"/>
      <c r="P190" s="276"/>
      <c r="Q190" s="287"/>
      <c r="R190" s="295"/>
      <c r="S190" s="288"/>
      <c r="T190" s="280">
        <v>2</v>
      </c>
      <c r="U190" s="81">
        <v>4</v>
      </c>
      <c r="V190" s="82"/>
      <c r="W190" s="82"/>
      <c r="X190" s="83"/>
    </row>
    <row r="191" spans="1:24" x14ac:dyDescent="0.15">
      <c r="A191" s="26" t="b">
        <f>AND(IF((B191=Calculator!$B$42),1,0),IF((E191=Calculator!$D$42),1,0), IF((C191=Calculator!$G$42),1,0))</f>
        <v>0</v>
      </c>
      <c r="B191" s="62" t="s">
        <v>48</v>
      </c>
      <c r="C191" s="75" t="s">
        <v>274</v>
      </c>
      <c r="D191" s="75" t="s">
        <v>653</v>
      </c>
      <c r="E191" s="78">
        <v>2</v>
      </c>
      <c r="F191" s="27">
        <v>100</v>
      </c>
      <c r="G191" s="27">
        <v>0</v>
      </c>
      <c r="H191" s="27">
        <v>500</v>
      </c>
      <c r="I191" s="27"/>
      <c r="J191" s="27"/>
      <c r="K191" s="27"/>
      <c r="L191" s="27">
        <v>1</v>
      </c>
      <c r="M191" s="67">
        <v>0</v>
      </c>
      <c r="N191" s="60"/>
      <c r="O191" s="61"/>
      <c r="P191" s="276"/>
      <c r="Q191" s="287"/>
      <c r="R191" s="295"/>
      <c r="S191" s="288"/>
      <c r="T191" s="279">
        <v>2</v>
      </c>
      <c r="U191" s="81">
        <v>6</v>
      </c>
      <c r="V191" s="82"/>
      <c r="W191" s="82"/>
      <c r="X191" s="83"/>
    </row>
    <row r="192" spans="1:24" ht="14" thickBot="1" x14ac:dyDescent="0.2">
      <c r="A192" s="26" t="b">
        <f>AND(IF((B192=Calculator!$B$42),1,0),IF((E192=Calculator!$D$42),1,0), IF((C192=Calculator!$G$42),1,0))</f>
        <v>0</v>
      </c>
      <c r="B192" s="62" t="s">
        <v>48</v>
      </c>
      <c r="C192" s="75" t="s">
        <v>274</v>
      </c>
      <c r="D192" s="75" t="s">
        <v>653</v>
      </c>
      <c r="E192" s="79">
        <v>3</v>
      </c>
      <c r="F192" s="72">
        <v>90</v>
      </c>
      <c r="G192" s="72">
        <v>0</v>
      </c>
      <c r="H192" s="72">
        <v>650</v>
      </c>
      <c r="I192" s="72"/>
      <c r="J192" s="72"/>
      <c r="K192" s="72"/>
      <c r="L192" s="72">
        <v>1</v>
      </c>
      <c r="M192" s="73">
        <v>0</v>
      </c>
      <c r="N192" s="60"/>
      <c r="O192" s="61"/>
      <c r="P192" s="276"/>
      <c r="Q192" s="287"/>
      <c r="R192" s="295"/>
      <c r="S192" s="288"/>
      <c r="T192" s="279">
        <v>2</v>
      </c>
      <c r="U192" s="81">
        <v>8</v>
      </c>
      <c r="V192" s="82"/>
      <c r="W192" s="82"/>
      <c r="X192" s="83"/>
    </row>
    <row r="193" spans="1:24" x14ac:dyDescent="0.15">
      <c r="A193" s="26" t="b">
        <f>AND(IF((B193=Calculator!$B$42),1,0),IF((E193=Calculator!$D$42),1,0), IF((C193=Calculator!$G$42),1,0))</f>
        <v>0</v>
      </c>
      <c r="B193" s="62"/>
      <c r="C193" s="75"/>
      <c r="D193" s="75"/>
      <c r="E193" s="78"/>
      <c r="F193" s="53" t="s">
        <v>112</v>
      </c>
      <c r="G193" s="53" t="s">
        <v>117</v>
      </c>
      <c r="H193" s="58" t="s">
        <v>133</v>
      </c>
      <c r="I193" s="58"/>
      <c r="J193" s="58" t="s">
        <v>716</v>
      </c>
      <c r="K193" s="58" t="s">
        <v>43</v>
      </c>
      <c r="L193" s="53" t="s">
        <v>43</v>
      </c>
      <c r="M193" s="70" t="s">
        <v>120</v>
      </c>
      <c r="N193" s="76"/>
      <c r="O193" s="61"/>
      <c r="P193" s="276"/>
      <c r="Q193" s="287"/>
      <c r="R193" s="295"/>
      <c r="S193" s="288"/>
      <c r="T193" s="282"/>
      <c r="U193" s="81"/>
      <c r="V193" s="86" t="s">
        <v>136</v>
      </c>
      <c r="W193" s="82"/>
      <c r="X193" s="83"/>
    </row>
    <row r="194" spans="1:24" x14ac:dyDescent="0.15">
      <c r="A194" s="26" t="b">
        <f>AND(IF((B194=Calculator!$B$42),1,0),IF((E194=Calculator!$D$42),1,0), IF((C194=Calculator!$G$42),1,0))</f>
        <v>0</v>
      </c>
      <c r="B194" s="105" t="s">
        <v>705</v>
      </c>
      <c r="C194" s="75" t="s">
        <v>277</v>
      </c>
      <c r="D194" s="104" t="s">
        <v>715</v>
      </c>
      <c r="E194" s="78">
        <v>1</v>
      </c>
      <c r="F194" s="56">
        <v>3</v>
      </c>
      <c r="G194" s="56">
        <v>50</v>
      </c>
      <c r="H194" s="56">
        <v>120</v>
      </c>
      <c r="I194" s="27"/>
      <c r="J194" s="27">
        <v>150</v>
      </c>
      <c r="K194" s="27">
        <v>1.75</v>
      </c>
      <c r="L194" s="56">
        <v>1.25</v>
      </c>
      <c r="M194" s="70"/>
      <c r="N194" s="76"/>
      <c r="O194" s="61"/>
      <c r="P194" s="276"/>
      <c r="Q194" s="287"/>
      <c r="R194" s="295"/>
      <c r="S194" s="288"/>
      <c r="T194" s="279"/>
      <c r="U194" s="81"/>
      <c r="V194" s="81">
        <v>7</v>
      </c>
      <c r="W194" s="82"/>
      <c r="X194" s="83"/>
    </row>
    <row r="195" spans="1:24" x14ac:dyDescent="0.15">
      <c r="A195" s="26" t="b">
        <f>AND(IF((B195=Calculator!$B$42),1,0),IF((E195=Calculator!$D$42),1,0), IF((C195=Calculator!$G$42),1,0))</f>
        <v>0</v>
      </c>
      <c r="B195" s="105" t="s">
        <v>705</v>
      </c>
      <c r="C195" s="75" t="s">
        <v>277</v>
      </c>
      <c r="D195" s="104" t="s">
        <v>715</v>
      </c>
      <c r="E195" s="78">
        <v>2</v>
      </c>
      <c r="F195" s="56">
        <v>2.5</v>
      </c>
      <c r="G195" s="56">
        <v>50</v>
      </c>
      <c r="H195" s="56">
        <v>150</v>
      </c>
      <c r="I195" s="27"/>
      <c r="J195" s="27">
        <v>190</v>
      </c>
      <c r="K195" s="27">
        <v>1.75</v>
      </c>
      <c r="L195" s="56">
        <v>1.25</v>
      </c>
      <c r="M195" s="70"/>
      <c r="N195" s="76"/>
      <c r="O195" s="61"/>
      <c r="P195" s="276"/>
      <c r="Q195" s="287"/>
      <c r="R195" s="295"/>
      <c r="S195" s="288"/>
      <c r="T195" s="279"/>
      <c r="U195" s="81"/>
      <c r="V195" s="81">
        <v>7</v>
      </c>
      <c r="W195" s="82"/>
      <c r="X195" s="83"/>
    </row>
    <row r="196" spans="1:24" x14ac:dyDescent="0.15">
      <c r="A196" s="26" t="b">
        <f>AND(IF((B196=Calculator!$B$42),1,0),IF((E196=Calculator!$D$42),1,0), IF((C196=Calculator!$G$42),1,0))</f>
        <v>0</v>
      </c>
      <c r="B196" s="105" t="s">
        <v>705</v>
      </c>
      <c r="C196" s="75" t="s">
        <v>277</v>
      </c>
      <c r="D196" s="104" t="s">
        <v>715</v>
      </c>
      <c r="E196" s="78">
        <v>3</v>
      </c>
      <c r="F196" s="56">
        <v>2</v>
      </c>
      <c r="G196" s="56">
        <v>50</v>
      </c>
      <c r="H196" s="56">
        <v>180</v>
      </c>
      <c r="I196" s="27"/>
      <c r="J196" s="27">
        <v>230</v>
      </c>
      <c r="K196" s="27">
        <v>1.75</v>
      </c>
      <c r="L196" s="56">
        <v>1.25</v>
      </c>
      <c r="M196" s="70"/>
      <c r="N196" s="76"/>
      <c r="O196" s="61"/>
      <c r="P196" s="276"/>
      <c r="Q196" s="287"/>
      <c r="R196" s="295"/>
      <c r="S196" s="288"/>
      <c r="T196" s="279"/>
      <c r="U196" s="81"/>
      <c r="V196" s="81">
        <v>7</v>
      </c>
      <c r="W196" s="82"/>
      <c r="X196" s="83"/>
    </row>
    <row r="197" spans="1:24" x14ac:dyDescent="0.15">
      <c r="A197" s="26" t="b">
        <f>AND(IF((B197=Calculator!$B$42),1,0),IF((E197=Calculator!$D$42),1,0), IF((C197=Calculator!$G$42),1,0))</f>
        <v>0</v>
      </c>
      <c r="B197" s="105" t="s">
        <v>705</v>
      </c>
      <c r="C197" s="75" t="s">
        <v>277</v>
      </c>
      <c r="D197" s="104" t="s">
        <v>715</v>
      </c>
      <c r="E197" s="78">
        <v>4</v>
      </c>
      <c r="F197" s="56">
        <v>1.5</v>
      </c>
      <c r="G197" s="56">
        <v>50</v>
      </c>
      <c r="H197" s="56">
        <v>210</v>
      </c>
      <c r="I197" s="27"/>
      <c r="J197" s="27">
        <v>270</v>
      </c>
      <c r="K197" s="27">
        <v>1.75</v>
      </c>
      <c r="L197" s="56">
        <v>1.25</v>
      </c>
      <c r="M197" s="70"/>
      <c r="N197" s="76"/>
      <c r="O197" s="61"/>
      <c r="P197" s="276"/>
      <c r="Q197" s="287"/>
      <c r="R197" s="295"/>
      <c r="S197" s="288"/>
      <c r="T197" s="279"/>
      <c r="U197" s="81"/>
      <c r="V197" s="81">
        <v>7</v>
      </c>
      <c r="W197" s="82"/>
      <c r="X197" s="83"/>
    </row>
    <row r="198" spans="1:24" x14ac:dyDescent="0.15">
      <c r="A198" s="26" t="b">
        <f>AND(IF((B198=Calculator!$B$42),1,0),IF((E198=Calculator!$D$42),1,0), IF((C198=Calculator!$G$42),1,0))</f>
        <v>0</v>
      </c>
      <c r="B198" s="105" t="s">
        <v>705</v>
      </c>
      <c r="C198" s="75" t="s">
        <v>277</v>
      </c>
      <c r="D198" s="104" t="s">
        <v>715</v>
      </c>
      <c r="E198" s="78">
        <v>5</v>
      </c>
      <c r="F198" s="56">
        <v>1</v>
      </c>
      <c r="G198" s="56">
        <v>50</v>
      </c>
      <c r="H198" s="56">
        <v>240</v>
      </c>
      <c r="I198" s="27"/>
      <c r="J198" s="27">
        <v>310</v>
      </c>
      <c r="K198" s="27">
        <v>1.75</v>
      </c>
      <c r="L198" s="56">
        <v>1.25</v>
      </c>
      <c r="M198" s="70"/>
      <c r="N198" s="76"/>
      <c r="O198" s="61"/>
      <c r="P198" s="276"/>
      <c r="Q198" s="287"/>
      <c r="R198" s="295"/>
      <c r="S198" s="288"/>
      <c r="T198" s="279"/>
      <c r="U198" s="81"/>
      <c r="V198" s="81">
        <v>9</v>
      </c>
      <c r="W198" s="82"/>
      <c r="X198" s="83"/>
    </row>
    <row r="199" spans="1:24" x14ac:dyDescent="0.15">
      <c r="A199" s="26" t="b">
        <f>AND(IF((B199=Calculator!$B$42),1,0),IF((E199=Calculator!$D$42),1,0), IF((C199=Calculator!$G$42),1,0))</f>
        <v>0</v>
      </c>
      <c r="B199" s="62"/>
      <c r="C199" s="75"/>
      <c r="D199" s="75"/>
      <c r="E199" s="78"/>
      <c r="F199" s="53" t="s">
        <v>112</v>
      </c>
      <c r="G199" s="53" t="s">
        <v>117</v>
      </c>
      <c r="H199" s="58" t="s">
        <v>133</v>
      </c>
      <c r="I199" s="58"/>
      <c r="J199" s="58"/>
      <c r="K199" s="58"/>
      <c r="L199" s="53" t="s">
        <v>43</v>
      </c>
      <c r="M199" s="68" t="s">
        <v>120</v>
      </c>
      <c r="N199" s="60"/>
      <c r="O199" s="61"/>
      <c r="P199" s="276"/>
      <c r="Q199" s="287"/>
      <c r="R199" s="295"/>
      <c r="S199" s="288"/>
      <c r="T199" s="281" t="s">
        <v>121</v>
      </c>
      <c r="U199" s="82" t="s">
        <v>129</v>
      </c>
      <c r="V199" s="82"/>
      <c r="W199" s="82"/>
      <c r="X199" s="83"/>
    </row>
    <row r="200" spans="1:24" x14ac:dyDescent="0.15">
      <c r="A200" s="26" t="b">
        <f>AND(IF((B200=Calculator!$B$42),1,0),IF((E200=Calculator!$D$42),1,0), IF((C200=Calculator!$G$42),1,0))</f>
        <v>0</v>
      </c>
      <c r="B200" s="105" t="s">
        <v>705</v>
      </c>
      <c r="C200" s="75" t="s">
        <v>44</v>
      </c>
      <c r="D200" s="75" t="s">
        <v>717</v>
      </c>
      <c r="E200" s="78">
        <v>1</v>
      </c>
      <c r="F200" s="27">
        <v>24</v>
      </c>
      <c r="G200" s="27">
        <v>100</v>
      </c>
      <c r="H200" s="27">
        <v>100</v>
      </c>
      <c r="I200" s="27"/>
      <c r="J200" s="27"/>
      <c r="K200" s="27"/>
      <c r="L200" s="27">
        <v>0.4</v>
      </c>
      <c r="M200" s="67"/>
      <c r="N200" s="60"/>
      <c r="O200" s="61"/>
      <c r="P200" s="276"/>
      <c r="Q200" s="287"/>
      <c r="R200" s="295"/>
      <c r="S200" s="288"/>
      <c r="T200" s="281">
        <v>1</v>
      </c>
      <c r="U200" s="82"/>
      <c r="V200" s="82"/>
      <c r="W200" s="82"/>
      <c r="X200" s="83"/>
    </row>
    <row r="201" spans="1:24" x14ac:dyDescent="0.15">
      <c r="A201" s="26" t="b">
        <f>AND(IF((B201=Calculator!$B$42),1,0),IF((E201=Calculator!$D$42),1,0), IF((C201=Calculator!$G$42),1,0))</f>
        <v>0</v>
      </c>
      <c r="B201" s="105" t="s">
        <v>705</v>
      </c>
      <c r="C201" s="75" t="s">
        <v>44</v>
      </c>
      <c r="D201" s="75" t="s">
        <v>717</v>
      </c>
      <c r="E201" s="78">
        <v>2</v>
      </c>
      <c r="F201" s="27">
        <v>22</v>
      </c>
      <c r="G201" s="27">
        <v>100</v>
      </c>
      <c r="H201" s="27">
        <v>150</v>
      </c>
      <c r="I201" s="27"/>
      <c r="J201" s="27"/>
      <c r="K201" s="27"/>
      <c r="L201" s="27">
        <v>0.4</v>
      </c>
      <c r="M201" s="67"/>
      <c r="N201" s="60"/>
      <c r="O201" s="61"/>
      <c r="P201" s="276"/>
      <c r="Q201" s="287"/>
      <c r="R201" s="295"/>
      <c r="S201" s="288"/>
      <c r="T201" s="281">
        <v>1</v>
      </c>
      <c r="U201" s="82"/>
      <c r="V201" s="82"/>
      <c r="W201" s="82"/>
      <c r="X201" s="83"/>
    </row>
    <row r="202" spans="1:24" x14ac:dyDescent="0.15">
      <c r="A202" s="26" t="b">
        <f>AND(IF((B202=Calculator!$B$42),1,0),IF((E202=Calculator!$D$42),1,0), IF((C202=Calculator!$G$42),1,0))</f>
        <v>0</v>
      </c>
      <c r="B202" s="105" t="s">
        <v>705</v>
      </c>
      <c r="C202" s="75" t="s">
        <v>44</v>
      </c>
      <c r="D202" s="75" t="s">
        <v>717</v>
      </c>
      <c r="E202" s="78">
        <v>3</v>
      </c>
      <c r="F202" s="27">
        <v>20</v>
      </c>
      <c r="G202" s="27">
        <v>100</v>
      </c>
      <c r="H202" s="27">
        <v>200</v>
      </c>
      <c r="I202" s="27"/>
      <c r="J202" s="27"/>
      <c r="K202" s="27"/>
      <c r="L202" s="27">
        <v>0.4</v>
      </c>
      <c r="M202" s="67"/>
      <c r="N202" s="60"/>
      <c r="O202" s="61"/>
      <c r="P202" s="276"/>
      <c r="Q202" s="287"/>
      <c r="R202" s="295"/>
      <c r="S202" s="288"/>
      <c r="T202" s="281">
        <v>1</v>
      </c>
      <c r="U202" s="82"/>
      <c r="V202" s="82"/>
      <c r="W202" s="82"/>
      <c r="X202" s="83"/>
    </row>
    <row r="203" spans="1:24" x14ac:dyDescent="0.15">
      <c r="A203" s="26" t="b">
        <f>AND(IF((B203=Calculator!$B$42),1,0),IF((E203=Calculator!$D$42),1,0), IF((C203=Calculator!$G$42),1,0))</f>
        <v>0</v>
      </c>
      <c r="B203" s="105" t="s">
        <v>705</v>
      </c>
      <c r="C203" s="75" t="s">
        <v>44</v>
      </c>
      <c r="D203" s="75" t="s">
        <v>717</v>
      </c>
      <c r="E203" s="78">
        <v>4</v>
      </c>
      <c r="F203" s="27">
        <v>18</v>
      </c>
      <c r="G203" s="27">
        <v>100</v>
      </c>
      <c r="H203" s="27">
        <v>250</v>
      </c>
      <c r="I203" s="27"/>
      <c r="J203" s="27"/>
      <c r="K203" s="27"/>
      <c r="L203" s="27">
        <v>0.4</v>
      </c>
      <c r="M203" s="67"/>
      <c r="N203" s="60"/>
      <c r="O203" s="61"/>
      <c r="P203" s="276"/>
      <c r="Q203" s="287"/>
      <c r="R203" s="295"/>
      <c r="S203" s="288"/>
      <c r="T203" s="281">
        <v>1</v>
      </c>
      <c r="U203" s="82"/>
      <c r="V203" s="82"/>
      <c r="W203" s="82"/>
      <c r="X203" s="83"/>
    </row>
    <row r="204" spans="1:24" x14ac:dyDescent="0.15">
      <c r="A204" s="26" t="b">
        <f>AND(IF((B204=Calculator!$B$42),1,0),IF((E204=Calculator!$D$42),1,0), IF((C204=Calculator!$G$42),1,0))</f>
        <v>0</v>
      </c>
      <c r="B204" s="105" t="s">
        <v>705</v>
      </c>
      <c r="C204" s="75" t="s">
        <v>44</v>
      </c>
      <c r="D204" s="75" t="s">
        <v>717</v>
      </c>
      <c r="E204" s="78">
        <v>5</v>
      </c>
      <c r="F204" s="27">
        <v>10</v>
      </c>
      <c r="G204" s="27">
        <v>100</v>
      </c>
      <c r="H204" s="27">
        <v>300</v>
      </c>
      <c r="I204" s="27"/>
      <c r="J204" s="27"/>
      <c r="K204" s="27"/>
      <c r="L204" s="27">
        <v>0.4</v>
      </c>
      <c r="M204" s="67"/>
      <c r="N204" s="60"/>
      <c r="O204" s="61"/>
      <c r="P204" s="276"/>
      <c r="Q204" s="287"/>
      <c r="R204" s="295"/>
      <c r="S204" s="288"/>
      <c r="T204" s="281">
        <v>1.5</v>
      </c>
      <c r="U204" s="82"/>
      <c r="V204" s="82"/>
      <c r="W204" s="82"/>
      <c r="X204" s="83"/>
    </row>
    <row r="205" spans="1:24" x14ac:dyDescent="0.15">
      <c r="A205" s="26" t="b">
        <f>AND(IF((B205=Calculator!$B$42),1,0),IF((E205=Calculator!$D$42),1,0), IF((C205=Calculator!$G$42),1,0))</f>
        <v>0</v>
      </c>
      <c r="B205" s="62"/>
      <c r="C205" s="75"/>
      <c r="D205" s="75"/>
      <c r="E205" s="78"/>
      <c r="F205" s="53" t="s">
        <v>112</v>
      </c>
      <c r="G205" s="53" t="s">
        <v>117</v>
      </c>
      <c r="H205" s="53" t="s">
        <v>133</v>
      </c>
      <c r="I205" s="53"/>
      <c r="J205" s="53" t="s">
        <v>719</v>
      </c>
      <c r="K205" s="53" t="s">
        <v>43</v>
      </c>
      <c r="L205" s="53" t="s">
        <v>43</v>
      </c>
      <c r="M205" s="68" t="s">
        <v>120</v>
      </c>
      <c r="N205" s="60"/>
      <c r="O205" s="61"/>
      <c r="P205" s="276"/>
      <c r="Q205" s="287"/>
      <c r="R205" s="295"/>
      <c r="S205" s="288"/>
      <c r="T205" s="282" t="s">
        <v>121</v>
      </c>
      <c r="U205" s="86" t="s">
        <v>129</v>
      </c>
      <c r="V205" s="82"/>
      <c r="W205" s="82"/>
      <c r="X205" s="83"/>
    </row>
    <row r="206" spans="1:24" x14ac:dyDescent="0.15">
      <c r="A206" s="26" t="b">
        <f>AND(IF((B206=Calculator!$B$42),1,0),IF((E206=Calculator!$D$42),1,0), IF((C206=Calculator!$G$42),1,0))</f>
        <v>0</v>
      </c>
      <c r="B206" s="105" t="s">
        <v>705</v>
      </c>
      <c r="C206" s="75" t="s">
        <v>274</v>
      </c>
      <c r="D206" s="75" t="s">
        <v>718</v>
      </c>
      <c r="E206" s="78">
        <v>1</v>
      </c>
      <c r="F206" s="27">
        <v>100</v>
      </c>
      <c r="G206" s="27">
        <v>100</v>
      </c>
      <c r="H206" s="27">
        <v>160</v>
      </c>
      <c r="I206" s="27"/>
      <c r="J206" s="27">
        <v>80</v>
      </c>
      <c r="K206" s="27">
        <v>0.5</v>
      </c>
      <c r="L206" s="27">
        <v>1</v>
      </c>
      <c r="M206" s="67"/>
      <c r="N206" s="60"/>
      <c r="O206" s="61"/>
      <c r="P206" s="276"/>
      <c r="Q206" s="287"/>
      <c r="R206" s="295"/>
      <c r="S206" s="288"/>
      <c r="T206" s="280"/>
      <c r="U206" s="81"/>
      <c r="V206" s="82"/>
      <c r="W206" s="82"/>
      <c r="X206" s="83"/>
    </row>
    <row r="207" spans="1:24" x14ac:dyDescent="0.15">
      <c r="A207" s="26" t="b">
        <f>AND(IF((B207=Calculator!$B$42),1,0),IF((E207=Calculator!$D$42),1,0), IF((C207=Calculator!$G$42),1,0))</f>
        <v>0</v>
      </c>
      <c r="B207" s="105" t="s">
        <v>705</v>
      </c>
      <c r="C207" s="75" t="s">
        <v>274</v>
      </c>
      <c r="D207" s="75" t="s">
        <v>718</v>
      </c>
      <c r="E207" s="78">
        <v>2</v>
      </c>
      <c r="F207" s="27">
        <v>85</v>
      </c>
      <c r="G207" s="27">
        <v>120</v>
      </c>
      <c r="H207" s="27">
        <v>240</v>
      </c>
      <c r="I207" s="27"/>
      <c r="J207" s="27">
        <v>120</v>
      </c>
      <c r="K207" s="27">
        <v>0.5</v>
      </c>
      <c r="L207" s="27">
        <v>1</v>
      </c>
      <c r="M207" s="67"/>
      <c r="N207" s="60"/>
      <c r="O207" s="61"/>
      <c r="P207" s="276"/>
      <c r="Q207" s="287"/>
      <c r="R207" s="295"/>
      <c r="S207" s="288"/>
      <c r="T207" s="279"/>
      <c r="U207" s="81"/>
      <c r="V207" s="82"/>
      <c r="W207" s="82"/>
      <c r="X207" s="83"/>
    </row>
    <row r="208" spans="1:24" ht="14" thickBot="1" x14ac:dyDescent="0.2">
      <c r="A208" s="26" t="b">
        <f>AND(IF((B208=Calculator!$B$42),1,0),IF((E208=Calculator!$D$42),1,0), IF((C208=Calculator!$G$42),1,0))</f>
        <v>0</v>
      </c>
      <c r="B208" s="105" t="s">
        <v>705</v>
      </c>
      <c r="C208" s="75" t="s">
        <v>274</v>
      </c>
      <c r="D208" s="75" t="s">
        <v>718</v>
      </c>
      <c r="E208" s="79">
        <v>3</v>
      </c>
      <c r="F208" s="72">
        <v>70</v>
      </c>
      <c r="G208" s="72">
        <v>140</v>
      </c>
      <c r="H208" s="72">
        <v>320</v>
      </c>
      <c r="I208" s="72"/>
      <c r="J208" s="72">
        <v>160</v>
      </c>
      <c r="K208" s="72">
        <v>0.5</v>
      </c>
      <c r="L208" s="72">
        <v>1</v>
      </c>
      <c r="M208" s="73"/>
      <c r="N208" s="60"/>
      <c r="O208" s="61"/>
      <c r="P208" s="276"/>
      <c r="Q208" s="287"/>
      <c r="R208" s="295"/>
      <c r="S208" s="288"/>
      <c r="T208" s="279"/>
      <c r="U208" s="81"/>
      <c r="V208" s="82"/>
      <c r="W208" s="82"/>
      <c r="X208" s="83"/>
    </row>
    <row r="209" spans="1:24" x14ac:dyDescent="0.15">
      <c r="A209" s="26" t="b">
        <f>AND(IF((B209=Calculator!$B$42),1,0),IF((E209=Calculator!$D$42),1,0), IF((C209=Calculator!$G$42),1,0))</f>
        <v>0</v>
      </c>
      <c r="B209" s="62"/>
      <c r="C209" s="75"/>
      <c r="D209" s="75"/>
      <c r="E209" s="78"/>
      <c r="F209" s="53" t="s">
        <v>112</v>
      </c>
      <c r="G209" s="53" t="s">
        <v>117</v>
      </c>
      <c r="H209" s="58" t="s">
        <v>133</v>
      </c>
      <c r="I209" s="58"/>
      <c r="J209" s="58"/>
      <c r="K209" s="58"/>
      <c r="L209" s="53" t="s">
        <v>43</v>
      </c>
      <c r="M209" s="70" t="s">
        <v>120</v>
      </c>
      <c r="N209" s="76"/>
      <c r="O209" s="61"/>
      <c r="P209" s="276"/>
      <c r="Q209" s="287"/>
      <c r="R209" s="295"/>
      <c r="S209" s="288"/>
      <c r="T209" s="282"/>
      <c r="U209" s="81"/>
      <c r="V209" s="86"/>
      <c r="W209" s="82"/>
      <c r="X209" s="83"/>
    </row>
    <row r="210" spans="1:24" x14ac:dyDescent="0.15">
      <c r="A210" s="26" t="b">
        <f>AND(IF((B210=Calculator!$B$42),1,0),IF((E210=Calculator!$D$42),1,0), IF((C210=Calculator!$G$42),1,0))</f>
        <v>0</v>
      </c>
      <c r="B210" s="105" t="s">
        <v>722</v>
      </c>
      <c r="C210" s="75" t="s">
        <v>277</v>
      </c>
      <c r="D210" s="104" t="s">
        <v>728</v>
      </c>
      <c r="E210" s="78">
        <v>1</v>
      </c>
      <c r="F210" s="56">
        <v>11</v>
      </c>
      <c r="G210" s="56">
        <v>40</v>
      </c>
      <c r="H210" s="27"/>
      <c r="I210" s="27"/>
      <c r="J210" s="27"/>
      <c r="K210" s="27"/>
      <c r="L210" s="27"/>
      <c r="M210" s="56">
        <v>0.5</v>
      </c>
      <c r="N210" s="76"/>
      <c r="O210" s="61"/>
      <c r="P210" s="276"/>
      <c r="Q210" s="287"/>
      <c r="R210" s="295"/>
      <c r="S210" s="288"/>
      <c r="T210" s="279"/>
      <c r="U210" s="81"/>
      <c r="V210" s="81"/>
      <c r="W210" s="82"/>
      <c r="X210" s="83"/>
    </row>
    <row r="211" spans="1:24" x14ac:dyDescent="0.15">
      <c r="A211" s="26" t="b">
        <f>AND(IF((B211=Calculator!$B$42),1,0),IF((E211=Calculator!$D$42),1,0), IF((C211=Calculator!$G$42),1,0))</f>
        <v>0</v>
      </c>
      <c r="B211" s="105" t="s">
        <v>722</v>
      </c>
      <c r="C211" s="75" t="s">
        <v>277</v>
      </c>
      <c r="D211" s="104" t="s">
        <v>728</v>
      </c>
      <c r="E211" s="78">
        <v>2</v>
      </c>
      <c r="F211" s="56">
        <v>10</v>
      </c>
      <c r="G211" s="56">
        <v>40</v>
      </c>
      <c r="H211" s="27"/>
      <c r="I211" s="27"/>
      <c r="J211" s="27"/>
      <c r="K211" s="27"/>
      <c r="L211" s="27"/>
      <c r="M211" s="56">
        <v>0.55000000000000004</v>
      </c>
      <c r="N211" s="76"/>
      <c r="O211" s="61"/>
      <c r="P211" s="276"/>
      <c r="Q211" s="287"/>
      <c r="R211" s="295"/>
      <c r="S211" s="288"/>
      <c r="T211" s="279"/>
      <c r="U211" s="81"/>
      <c r="V211" s="81"/>
      <c r="W211" s="82"/>
      <c r="X211" s="83"/>
    </row>
    <row r="212" spans="1:24" x14ac:dyDescent="0.15">
      <c r="A212" s="26" t="b">
        <f>AND(IF((B212=Calculator!$B$42),1,0),IF((E212=Calculator!$D$42),1,0), IF((C212=Calculator!$G$42),1,0))</f>
        <v>0</v>
      </c>
      <c r="B212" s="105" t="s">
        <v>722</v>
      </c>
      <c r="C212" s="75" t="s">
        <v>277</v>
      </c>
      <c r="D212" s="104" t="s">
        <v>728</v>
      </c>
      <c r="E212" s="78">
        <v>3</v>
      </c>
      <c r="F212" s="56">
        <v>9</v>
      </c>
      <c r="G212" s="56">
        <v>40</v>
      </c>
      <c r="H212" s="27"/>
      <c r="I212" s="27"/>
      <c r="J212" s="27"/>
      <c r="K212" s="27"/>
      <c r="L212" s="27"/>
      <c r="M212" s="56">
        <v>0.6</v>
      </c>
      <c r="N212" s="76"/>
      <c r="O212" s="61"/>
      <c r="P212" s="276"/>
      <c r="Q212" s="287"/>
      <c r="R212" s="295"/>
      <c r="S212" s="288"/>
      <c r="T212" s="279"/>
      <c r="U212" s="81"/>
      <c r="V212" s="81"/>
      <c r="W212" s="82"/>
      <c r="X212" s="83"/>
    </row>
    <row r="213" spans="1:24" x14ac:dyDescent="0.15">
      <c r="A213" s="26" t="b">
        <f>AND(IF((B213=Calculator!$B$42),1,0),IF((E213=Calculator!$D$42),1,0), IF((C213=Calculator!$G$42),1,0))</f>
        <v>0</v>
      </c>
      <c r="B213" s="105" t="s">
        <v>722</v>
      </c>
      <c r="C213" s="75" t="s">
        <v>277</v>
      </c>
      <c r="D213" s="104" t="s">
        <v>728</v>
      </c>
      <c r="E213" s="78">
        <v>4</v>
      </c>
      <c r="F213" s="56">
        <v>8</v>
      </c>
      <c r="G213" s="56">
        <v>40</v>
      </c>
      <c r="H213" s="27"/>
      <c r="I213" s="27"/>
      <c r="J213" s="27"/>
      <c r="K213" s="27"/>
      <c r="L213" s="27"/>
      <c r="M213" s="56">
        <v>0.65</v>
      </c>
      <c r="N213" s="76"/>
      <c r="O213" s="61"/>
      <c r="P213" s="276"/>
      <c r="Q213" s="287"/>
      <c r="R213" s="295"/>
      <c r="S213" s="288"/>
      <c r="T213" s="279"/>
      <c r="U213" s="81"/>
      <c r="V213" s="81"/>
      <c r="W213" s="82"/>
      <c r="X213" s="83"/>
    </row>
    <row r="214" spans="1:24" x14ac:dyDescent="0.15">
      <c r="A214" s="26" t="b">
        <f>AND(IF((B214=Calculator!$B$42),1,0),IF((E214=Calculator!$D$42),1,0), IF((C214=Calculator!$G$42),1,0))</f>
        <v>0</v>
      </c>
      <c r="B214" s="105" t="s">
        <v>722</v>
      </c>
      <c r="C214" s="75" t="s">
        <v>277</v>
      </c>
      <c r="D214" s="104" t="s">
        <v>728</v>
      </c>
      <c r="E214" s="78">
        <v>5</v>
      </c>
      <c r="F214" s="56">
        <v>7</v>
      </c>
      <c r="G214" s="56">
        <v>40</v>
      </c>
      <c r="H214" s="27"/>
      <c r="I214" s="27"/>
      <c r="J214" s="27"/>
      <c r="K214" s="27"/>
      <c r="L214" s="27"/>
      <c r="M214" s="56">
        <v>0.75</v>
      </c>
      <c r="N214" s="76"/>
      <c r="O214" s="61"/>
      <c r="P214" s="276"/>
      <c r="Q214" s="287"/>
      <c r="R214" s="295"/>
      <c r="S214" s="288"/>
      <c r="T214" s="279"/>
      <c r="U214" s="81"/>
      <c r="V214" s="81"/>
      <c r="W214" s="82"/>
      <c r="X214" s="83"/>
    </row>
    <row r="215" spans="1:24" x14ac:dyDescent="0.15">
      <c r="A215" s="26" t="b">
        <f>AND(IF((B215=Calculator!$B$42),1,0),IF((E215=Calculator!$D$42),1,0), IF((C215=Calculator!$G$42),1,0))</f>
        <v>0</v>
      </c>
      <c r="B215" s="62"/>
      <c r="C215" s="75"/>
      <c r="D215" s="75"/>
      <c r="E215" s="78"/>
      <c r="F215" s="53" t="s">
        <v>112</v>
      </c>
      <c r="G215" s="53" t="s">
        <v>117</v>
      </c>
      <c r="H215" s="58" t="s">
        <v>133</v>
      </c>
      <c r="I215" s="58"/>
      <c r="J215" s="58"/>
      <c r="K215" s="58"/>
      <c r="L215" s="53" t="s">
        <v>43</v>
      </c>
      <c r="M215" s="68" t="s">
        <v>120</v>
      </c>
      <c r="N215" s="60"/>
      <c r="O215" s="61"/>
      <c r="P215" s="276"/>
      <c r="Q215" s="287"/>
      <c r="R215" s="295"/>
      <c r="S215" s="288"/>
      <c r="T215" s="282" t="s">
        <v>730</v>
      </c>
      <c r="U215" s="81" t="s">
        <v>731</v>
      </c>
      <c r="V215" s="82"/>
      <c r="W215" s="82"/>
      <c r="X215" s="83"/>
    </row>
    <row r="216" spans="1:24" x14ac:dyDescent="0.15">
      <c r="A216" s="26" t="b">
        <f>AND(IF((B216=Calculator!$B$42),1,0),IF((E216=Calculator!$D$42),1,0), IF((C216=Calculator!$G$42),1,0))</f>
        <v>0</v>
      </c>
      <c r="B216" s="105" t="s">
        <v>722</v>
      </c>
      <c r="C216" s="75" t="s">
        <v>44</v>
      </c>
      <c r="D216" s="75" t="s">
        <v>732</v>
      </c>
      <c r="E216" s="78">
        <v>1</v>
      </c>
      <c r="F216" s="27">
        <v>12</v>
      </c>
      <c r="G216" s="27">
        <v>40</v>
      </c>
      <c r="H216" s="27"/>
      <c r="I216" s="27"/>
      <c r="J216" s="27"/>
      <c r="K216" s="27"/>
      <c r="L216" s="27"/>
      <c r="M216" s="67">
        <v>0.2</v>
      </c>
      <c r="N216" s="60"/>
      <c r="O216" s="61"/>
      <c r="P216" s="276"/>
      <c r="Q216" s="287"/>
      <c r="R216" s="295"/>
      <c r="S216" s="288"/>
      <c r="T216" s="279">
        <v>0.2</v>
      </c>
      <c r="U216" s="81">
        <v>0.1</v>
      </c>
      <c r="V216" s="82"/>
      <c r="W216" s="82"/>
      <c r="X216" s="83"/>
    </row>
    <row r="217" spans="1:24" x14ac:dyDescent="0.15">
      <c r="A217" s="26" t="b">
        <f>AND(IF((B217=Calculator!$B$42),1,0),IF((E217=Calculator!$D$42),1,0), IF((C217=Calculator!$G$42),1,0))</f>
        <v>0</v>
      </c>
      <c r="B217" s="105" t="s">
        <v>722</v>
      </c>
      <c r="C217" s="75" t="s">
        <v>44</v>
      </c>
      <c r="D217" s="75" t="s">
        <v>732</v>
      </c>
      <c r="E217" s="78">
        <v>2</v>
      </c>
      <c r="F217" s="27">
        <v>12</v>
      </c>
      <c r="G217" s="27">
        <v>50</v>
      </c>
      <c r="H217" s="27"/>
      <c r="I217" s="27"/>
      <c r="J217" s="27"/>
      <c r="K217" s="27"/>
      <c r="L217" s="27"/>
      <c r="M217" s="67">
        <v>0.4</v>
      </c>
      <c r="N217" s="60"/>
      <c r="O217" s="61"/>
      <c r="P217" s="276"/>
      <c r="Q217" s="287"/>
      <c r="R217" s="295"/>
      <c r="S217" s="288"/>
      <c r="T217" s="279">
        <v>0.22</v>
      </c>
      <c r="U217" s="81">
        <v>0.12</v>
      </c>
      <c r="V217" s="82"/>
      <c r="W217" s="82"/>
      <c r="X217" s="83"/>
    </row>
    <row r="218" spans="1:24" x14ac:dyDescent="0.15">
      <c r="A218" s="26" t="b">
        <f>AND(IF((B218=Calculator!$B$42),1,0),IF((E218=Calculator!$D$42),1,0), IF((C218=Calculator!$G$42),1,0))</f>
        <v>0</v>
      </c>
      <c r="B218" s="105" t="s">
        <v>722</v>
      </c>
      <c r="C218" s="75" t="s">
        <v>44</v>
      </c>
      <c r="D218" s="75" t="s">
        <v>732</v>
      </c>
      <c r="E218" s="78">
        <v>3</v>
      </c>
      <c r="F218" s="27">
        <v>12</v>
      </c>
      <c r="G218" s="27">
        <v>60</v>
      </c>
      <c r="H218" s="27"/>
      <c r="I218" s="27"/>
      <c r="J218" s="27"/>
      <c r="K218" s="27"/>
      <c r="L218" s="27"/>
      <c r="M218" s="67">
        <v>0.6</v>
      </c>
      <c r="N218" s="60"/>
      <c r="O218" s="61"/>
      <c r="P218" s="276"/>
      <c r="Q218" s="287"/>
      <c r="R218" s="295"/>
      <c r="S218" s="288"/>
      <c r="T218" s="279">
        <v>0.24</v>
      </c>
      <c r="U218" s="81">
        <v>0.14000000000000001</v>
      </c>
      <c r="V218" s="82"/>
      <c r="W218" s="82"/>
      <c r="X218" s="83"/>
    </row>
    <row r="219" spans="1:24" x14ac:dyDescent="0.15">
      <c r="A219" s="26" t="b">
        <f>AND(IF((B219=Calculator!$B$42),1,0),IF((E219=Calculator!$D$42),1,0), IF((C219=Calculator!$G$42),1,0))</f>
        <v>0</v>
      </c>
      <c r="B219" s="105" t="s">
        <v>722</v>
      </c>
      <c r="C219" s="75" t="s">
        <v>44</v>
      </c>
      <c r="D219" s="75" t="s">
        <v>732</v>
      </c>
      <c r="E219" s="78">
        <v>4</v>
      </c>
      <c r="F219" s="27">
        <v>12</v>
      </c>
      <c r="G219" s="27">
        <v>70</v>
      </c>
      <c r="H219" s="27"/>
      <c r="I219" s="27"/>
      <c r="J219" s="27"/>
      <c r="K219" s="27"/>
      <c r="L219" s="27"/>
      <c r="M219" s="67">
        <v>0.8</v>
      </c>
      <c r="N219" s="60"/>
      <c r="O219" s="61"/>
      <c r="P219" s="276"/>
      <c r="Q219" s="287"/>
      <c r="R219" s="295"/>
      <c r="S219" s="288"/>
      <c r="T219" s="279">
        <v>0.26</v>
      </c>
      <c r="U219" s="81">
        <v>0.16</v>
      </c>
      <c r="V219" s="82"/>
      <c r="W219" s="82"/>
      <c r="X219" s="83"/>
    </row>
    <row r="220" spans="1:24" x14ac:dyDescent="0.15">
      <c r="A220" s="26" t="b">
        <f>AND(IF((B220=Calculator!$B$42),1,0),IF((E220=Calculator!$D$42),1,0), IF((C220=Calculator!$G$42),1,0))</f>
        <v>0</v>
      </c>
      <c r="B220" s="105" t="s">
        <v>722</v>
      </c>
      <c r="C220" s="75" t="s">
        <v>44</v>
      </c>
      <c r="D220" s="75" t="s">
        <v>732</v>
      </c>
      <c r="E220" s="78">
        <v>5</v>
      </c>
      <c r="F220" s="27">
        <v>8</v>
      </c>
      <c r="G220" s="27">
        <v>80</v>
      </c>
      <c r="H220" s="27"/>
      <c r="I220" s="27"/>
      <c r="J220" s="27"/>
      <c r="K220" s="27"/>
      <c r="L220" s="27"/>
      <c r="M220" s="67">
        <v>1.25</v>
      </c>
      <c r="N220" s="60"/>
      <c r="O220" s="61"/>
      <c r="P220" s="276"/>
      <c r="Q220" s="287"/>
      <c r="R220" s="295"/>
      <c r="S220" s="288"/>
      <c r="T220" s="279">
        <v>0.3</v>
      </c>
      <c r="U220" s="81">
        <v>0.2</v>
      </c>
      <c r="V220" s="82"/>
      <c r="W220" s="82"/>
      <c r="X220" s="83"/>
    </row>
    <row r="221" spans="1:24" x14ac:dyDescent="0.15">
      <c r="A221" s="26" t="b">
        <f>AND(IF((B221=Calculator!$B$42),1,0),IF((E221=Calculator!$D$42),1,0), IF((C221=Calculator!$G$42),1,0))</f>
        <v>0</v>
      </c>
      <c r="B221" s="62"/>
      <c r="C221" s="75"/>
      <c r="D221" s="75"/>
      <c r="E221" s="78"/>
      <c r="F221" s="53" t="s">
        <v>112</v>
      </c>
      <c r="G221" s="53" t="s">
        <v>117</v>
      </c>
      <c r="H221" s="53" t="s">
        <v>133</v>
      </c>
      <c r="I221" s="53"/>
      <c r="J221" s="53"/>
      <c r="K221" s="53"/>
      <c r="L221" s="53" t="s">
        <v>43</v>
      </c>
      <c r="M221" s="68" t="s">
        <v>120</v>
      </c>
      <c r="N221" s="60"/>
      <c r="O221" s="61"/>
      <c r="P221" s="276"/>
      <c r="Q221" s="287"/>
      <c r="R221" s="295"/>
      <c r="S221" s="288"/>
      <c r="T221" s="282" t="s">
        <v>735</v>
      </c>
      <c r="U221" s="86"/>
      <c r="V221" s="82"/>
      <c r="W221" s="82"/>
      <c r="X221" s="83"/>
    </row>
    <row r="222" spans="1:24" x14ac:dyDescent="0.15">
      <c r="A222" s="26" t="b">
        <f>AND(IF((B222=Calculator!$B$42),1,0),IF((E222=Calculator!$D$42),1,0), IF((C222=Calculator!$G$42),1,0))</f>
        <v>0</v>
      </c>
      <c r="B222" s="105" t="s">
        <v>722</v>
      </c>
      <c r="C222" s="75" t="s">
        <v>274</v>
      </c>
      <c r="D222" s="75" t="s">
        <v>733</v>
      </c>
      <c r="E222" s="78">
        <v>1</v>
      </c>
      <c r="F222" s="27">
        <v>80</v>
      </c>
      <c r="G222" s="27">
        <v>80</v>
      </c>
      <c r="H222" s="27">
        <v>300</v>
      </c>
      <c r="I222" s="27"/>
      <c r="J222" s="27"/>
      <c r="K222" s="27"/>
      <c r="L222" s="27">
        <v>0</v>
      </c>
      <c r="M222" s="67">
        <v>0</v>
      </c>
      <c r="N222" s="60"/>
      <c r="O222" s="61"/>
      <c r="P222" s="276"/>
      <c r="Q222" s="287"/>
      <c r="R222" s="295"/>
      <c r="S222" s="288"/>
      <c r="T222" s="280">
        <v>1.5</v>
      </c>
      <c r="U222" s="81"/>
      <c r="V222" s="82"/>
      <c r="W222" s="82"/>
      <c r="X222" s="83"/>
    </row>
    <row r="223" spans="1:24" x14ac:dyDescent="0.15">
      <c r="A223" s="26" t="b">
        <f>AND(IF((B223=Calculator!$B$42),1,0),IF((E223=Calculator!$D$42),1,0), IF((C223=Calculator!$G$42),1,0))</f>
        <v>0</v>
      </c>
      <c r="B223" s="105" t="s">
        <v>722</v>
      </c>
      <c r="C223" s="75" t="s">
        <v>274</v>
      </c>
      <c r="D223" s="75" t="s">
        <v>733</v>
      </c>
      <c r="E223" s="78">
        <v>2</v>
      </c>
      <c r="F223" s="27">
        <v>55</v>
      </c>
      <c r="G223" s="27">
        <v>80</v>
      </c>
      <c r="H223" s="27">
        <v>450</v>
      </c>
      <c r="I223" s="27"/>
      <c r="J223" s="27"/>
      <c r="K223" s="27"/>
      <c r="L223" s="27">
        <v>0</v>
      </c>
      <c r="M223" s="67">
        <v>0</v>
      </c>
      <c r="N223" s="60"/>
      <c r="O223" s="61"/>
      <c r="P223" s="276"/>
      <c r="Q223" s="287"/>
      <c r="R223" s="295"/>
      <c r="S223" s="288"/>
      <c r="T223" s="279">
        <v>1.5</v>
      </c>
      <c r="U223" s="81"/>
      <c r="V223" s="82"/>
      <c r="W223" s="82"/>
      <c r="X223" s="83"/>
    </row>
    <row r="224" spans="1:24" ht="14" thickBot="1" x14ac:dyDescent="0.2">
      <c r="A224" s="26" t="b">
        <f>AND(IF((B224=Calculator!$B$42),1,0),IF((E224=Calculator!$D$42),1,0), IF((C224=Calculator!$G$42),1,0))</f>
        <v>0</v>
      </c>
      <c r="B224" s="105" t="s">
        <v>722</v>
      </c>
      <c r="C224" s="75" t="s">
        <v>274</v>
      </c>
      <c r="D224" s="75" t="s">
        <v>733</v>
      </c>
      <c r="E224" s="79">
        <v>3</v>
      </c>
      <c r="F224" s="72">
        <v>30</v>
      </c>
      <c r="G224" s="72">
        <v>80</v>
      </c>
      <c r="H224" s="72">
        <v>600</v>
      </c>
      <c r="I224" s="72"/>
      <c r="J224" s="72"/>
      <c r="K224" s="72"/>
      <c r="L224" s="72">
        <v>0</v>
      </c>
      <c r="M224" s="73">
        <v>0</v>
      </c>
      <c r="N224" s="60"/>
      <c r="O224" s="61"/>
      <c r="P224" s="276"/>
      <c r="Q224" s="287"/>
      <c r="R224" s="295"/>
      <c r="S224" s="288"/>
      <c r="T224" s="279">
        <v>1.5</v>
      </c>
      <c r="U224" s="81"/>
      <c r="V224" s="82"/>
      <c r="W224" s="82"/>
      <c r="X224" s="83"/>
    </row>
    <row r="225" spans="1:24" x14ac:dyDescent="0.15">
      <c r="A225" s="26" t="b">
        <f>AND(IF((B225=Calculator!$B$42),1,0),IF((E225=Calculator!$D$42),1,0), IF((C225=Calculator!$G$42),1,0))</f>
        <v>0</v>
      </c>
      <c r="B225" s="62"/>
      <c r="C225" s="75"/>
      <c r="D225" s="75"/>
      <c r="E225" s="78"/>
      <c r="F225" s="53" t="s">
        <v>112</v>
      </c>
      <c r="G225" s="53" t="s">
        <v>117</v>
      </c>
      <c r="H225" s="58" t="s">
        <v>133</v>
      </c>
      <c r="I225" s="58"/>
      <c r="J225" s="58"/>
      <c r="K225" s="58"/>
      <c r="L225" s="53" t="s">
        <v>43</v>
      </c>
      <c r="M225" s="68" t="s">
        <v>120</v>
      </c>
      <c r="N225" s="76"/>
      <c r="O225" s="61"/>
      <c r="P225" s="276"/>
      <c r="Q225" s="287"/>
      <c r="R225" s="295"/>
      <c r="S225" s="288"/>
      <c r="T225" s="282" t="s">
        <v>633</v>
      </c>
      <c r="U225" s="81" t="s">
        <v>129</v>
      </c>
      <c r="V225" s="86"/>
      <c r="W225" s="82"/>
      <c r="X225" s="83"/>
    </row>
    <row r="226" spans="1:24" x14ac:dyDescent="0.15">
      <c r="A226" s="26" t="b">
        <f>AND(IF((B226=Calculator!$B$42),1,0),IF((E226=Calculator!$D$42),1,0), IF((C226=Calculator!$G$42),1,0))</f>
        <v>0</v>
      </c>
      <c r="B226" s="105" t="s">
        <v>766</v>
      </c>
      <c r="C226" s="75" t="s">
        <v>277</v>
      </c>
      <c r="D226" s="104" t="s">
        <v>783</v>
      </c>
      <c r="E226" s="78">
        <v>1</v>
      </c>
      <c r="F226" s="56">
        <v>13</v>
      </c>
      <c r="G226" s="56">
        <v>35</v>
      </c>
      <c r="H226" s="27">
        <v>100</v>
      </c>
      <c r="I226" s="27"/>
      <c r="J226" s="27"/>
      <c r="K226" s="27"/>
      <c r="L226" s="27">
        <v>1.1000000000000001</v>
      </c>
      <c r="M226" s="76">
        <v>0</v>
      </c>
      <c r="N226" s="76"/>
      <c r="O226" s="61"/>
      <c r="P226" s="276"/>
      <c r="Q226" s="287"/>
      <c r="R226" s="295"/>
      <c r="S226" s="288"/>
      <c r="T226" s="279">
        <v>1.7</v>
      </c>
      <c r="U226" s="81">
        <v>2</v>
      </c>
      <c r="V226" s="81"/>
      <c r="W226" s="82"/>
      <c r="X226" s="83"/>
    </row>
    <row r="227" spans="1:24" x14ac:dyDescent="0.15">
      <c r="A227" s="26" t="b">
        <f>AND(IF((B227=Calculator!$B$42),1,0),IF((E227=Calculator!$D$42),1,0), IF((C227=Calculator!$G$42),1,0))</f>
        <v>0</v>
      </c>
      <c r="B227" s="105" t="s">
        <v>766</v>
      </c>
      <c r="C227" s="75" t="s">
        <v>277</v>
      </c>
      <c r="D227" s="104" t="s">
        <v>783</v>
      </c>
      <c r="E227" s="78">
        <v>2</v>
      </c>
      <c r="F227" s="56">
        <v>12</v>
      </c>
      <c r="G227" s="56">
        <v>45</v>
      </c>
      <c r="H227" s="27">
        <v>160</v>
      </c>
      <c r="I227" s="27"/>
      <c r="J227" s="27"/>
      <c r="K227" s="27"/>
      <c r="L227" s="27">
        <v>1.1000000000000001</v>
      </c>
      <c r="M227" s="76">
        <v>0</v>
      </c>
      <c r="N227" s="76"/>
      <c r="O227" s="61"/>
      <c r="P227" s="276"/>
      <c r="Q227" s="287"/>
      <c r="R227" s="295"/>
      <c r="S227" s="288"/>
      <c r="T227" s="279">
        <v>1.8</v>
      </c>
      <c r="U227" s="81">
        <v>2</v>
      </c>
      <c r="V227" s="81"/>
      <c r="W227" s="82"/>
      <c r="X227" s="83"/>
    </row>
    <row r="228" spans="1:24" x14ac:dyDescent="0.15">
      <c r="A228" s="26" t="b">
        <f>AND(IF((B228=Calculator!$B$42),1,0),IF((E228=Calculator!$D$42),1,0), IF((C228=Calculator!$G$42),1,0))</f>
        <v>0</v>
      </c>
      <c r="B228" s="105" t="s">
        <v>766</v>
      </c>
      <c r="C228" s="75" t="s">
        <v>277</v>
      </c>
      <c r="D228" s="104" t="s">
        <v>783</v>
      </c>
      <c r="E228" s="78">
        <v>3</v>
      </c>
      <c r="F228" s="56">
        <v>11</v>
      </c>
      <c r="G228" s="56">
        <v>55</v>
      </c>
      <c r="H228" s="27">
        <v>220</v>
      </c>
      <c r="I228" s="27"/>
      <c r="J228" s="27"/>
      <c r="K228" s="27"/>
      <c r="L228" s="27">
        <v>1.1000000000000001</v>
      </c>
      <c r="M228" s="76">
        <v>0</v>
      </c>
      <c r="N228" s="76"/>
      <c r="O228" s="61"/>
      <c r="P228" s="276"/>
      <c r="Q228" s="287"/>
      <c r="R228" s="295"/>
      <c r="S228" s="288"/>
      <c r="T228" s="279">
        <v>1.9</v>
      </c>
      <c r="U228" s="81">
        <v>2</v>
      </c>
      <c r="V228" s="81"/>
      <c r="W228" s="82"/>
      <c r="X228" s="83"/>
    </row>
    <row r="229" spans="1:24" x14ac:dyDescent="0.15">
      <c r="A229" s="26" t="b">
        <f>AND(IF((B229=Calculator!$B$42),1,0),IF((E229=Calculator!$D$42),1,0), IF((C229=Calculator!$G$42),1,0))</f>
        <v>0</v>
      </c>
      <c r="B229" s="105" t="s">
        <v>766</v>
      </c>
      <c r="C229" s="75" t="s">
        <v>277</v>
      </c>
      <c r="D229" s="104" t="s">
        <v>783</v>
      </c>
      <c r="E229" s="78">
        <v>4</v>
      </c>
      <c r="F229" s="56">
        <v>10</v>
      </c>
      <c r="G229" s="56">
        <v>65</v>
      </c>
      <c r="H229" s="27">
        <v>280</v>
      </c>
      <c r="I229" s="27"/>
      <c r="J229" s="27"/>
      <c r="K229" s="27"/>
      <c r="L229" s="27">
        <v>1.1000000000000001</v>
      </c>
      <c r="M229" s="76">
        <v>0</v>
      </c>
      <c r="N229" s="76"/>
      <c r="O229" s="61"/>
      <c r="P229" s="276"/>
      <c r="Q229" s="287"/>
      <c r="R229" s="295"/>
      <c r="S229" s="288"/>
      <c r="T229" s="279">
        <v>2</v>
      </c>
      <c r="U229" s="81">
        <v>2</v>
      </c>
      <c r="V229" s="81"/>
      <c r="W229" s="82"/>
      <c r="X229" s="83"/>
    </row>
    <row r="230" spans="1:24" x14ac:dyDescent="0.15">
      <c r="A230" s="26" t="b">
        <f>AND(IF((B230=Calculator!$B$42),1,0),IF((E230=Calculator!$D$42),1,0), IF((C230=Calculator!$G$42),1,0))</f>
        <v>0</v>
      </c>
      <c r="B230" s="105" t="s">
        <v>766</v>
      </c>
      <c r="C230" s="75" t="s">
        <v>277</v>
      </c>
      <c r="D230" s="104" t="s">
        <v>783</v>
      </c>
      <c r="E230" s="78">
        <v>5</v>
      </c>
      <c r="F230" s="56">
        <v>8</v>
      </c>
      <c r="G230" s="56">
        <v>75</v>
      </c>
      <c r="H230" s="27">
        <v>400</v>
      </c>
      <c r="I230" s="27"/>
      <c r="J230" s="27"/>
      <c r="K230" s="27"/>
      <c r="L230" s="27">
        <v>1.1000000000000001</v>
      </c>
      <c r="M230" s="76">
        <v>0</v>
      </c>
      <c r="N230" s="76"/>
      <c r="O230" s="61"/>
      <c r="P230" s="276"/>
      <c r="Q230" s="287"/>
      <c r="R230" s="295"/>
      <c r="S230" s="288"/>
      <c r="T230" s="279">
        <v>2.5</v>
      </c>
      <c r="U230" s="81">
        <v>3</v>
      </c>
      <c r="V230" s="81"/>
      <c r="W230" s="82"/>
      <c r="X230" s="83"/>
    </row>
    <row r="231" spans="1:24" x14ac:dyDescent="0.15">
      <c r="A231" s="26" t="b">
        <f>AND(IF((B231=Calculator!$B$42),1,0),IF((E231=Calculator!$D$42),1,0), IF((C231=Calculator!$G$42),1,0))</f>
        <v>0</v>
      </c>
      <c r="B231" s="62"/>
      <c r="C231" s="75"/>
      <c r="D231" s="75"/>
      <c r="E231" s="78"/>
      <c r="F231" s="53" t="s">
        <v>112</v>
      </c>
      <c r="G231" s="53" t="s">
        <v>117</v>
      </c>
      <c r="H231" s="58" t="s">
        <v>133</v>
      </c>
      <c r="I231" s="273"/>
      <c r="J231" s="273" t="s">
        <v>786</v>
      </c>
      <c r="K231" s="273" t="s">
        <v>43</v>
      </c>
      <c r="L231" s="53" t="s">
        <v>43</v>
      </c>
      <c r="M231" s="68" t="s">
        <v>120</v>
      </c>
      <c r="N231" s="60"/>
      <c r="O231" s="61"/>
      <c r="P231" s="276"/>
      <c r="Q231" s="287" t="s">
        <v>791</v>
      </c>
      <c r="R231" s="287" t="s">
        <v>133</v>
      </c>
      <c r="S231" s="53" t="s">
        <v>43</v>
      </c>
      <c r="T231" s="282"/>
      <c r="U231" s="81"/>
      <c r="V231" s="82"/>
      <c r="W231" s="82"/>
      <c r="X231" s="83"/>
    </row>
    <row r="232" spans="1:24" x14ac:dyDescent="0.15">
      <c r="A232" s="26" t="b">
        <f>AND(IF((B232=Calculator!$B$42),1,0),IF((E232=Calculator!$D$42),1,0), IF((C232=Calculator!$G$42),1,0))</f>
        <v>0</v>
      </c>
      <c r="B232" s="105" t="s">
        <v>766</v>
      </c>
      <c r="C232" s="75" t="s">
        <v>44</v>
      </c>
      <c r="D232" s="75" t="s">
        <v>784</v>
      </c>
      <c r="E232" s="78">
        <v>1</v>
      </c>
      <c r="F232" s="27">
        <v>11</v>
      </c>
      <c r="G232" s="27">
        <v>30</v>
      </c>
      <c r="H232" s="27">
        <v>90</v>
      </c>
      <c r="I232" s="274"/>
      <c r="J232" s="274">
        <v>0.12</v>
      </c>
      <c r="K232" s="274">
        <v>0.06</v>
      </c>
      <c r="L232" s="27">
        <v>0.7</v>
      </c>
      <c r="M232" s="67">
        <v>0</v>
      </c>
      <c r="N232" s="60"/>
      <c r="O232" s="61"/>
      <c r="P232" s="276"/>
      <c r="Q232" s="287">
        <v>-0.33</v>
      </c>
      <c r="R232" s="287">
        <v>25</v>
      </c>
      <c r="S232" s="288">
        <v>0.15</v>
      </c>
      <c r="T232" s="279"/>
      <c r="U232" s="81"/>
      <c r="V232" s="82"/>
      <c r="W232" s="82"/>
      <c r="X232" s="83"/>
    </row>
    <row r="233" spans="1:24" x14ac:dyDescent="0.15">
      <c r="A233" s="26" t="b">
        <f>AND(IF((B233=Calculator!$B$42),1,0),IF((E233=Calculator!$D$42),1,0), IF((C233=Calculator!$G$42),1,0))</f>
        <v>0</v>
      </c>
      <c r="B233" s="105" t="s">
        <v>766</v>
      </c>
      <c r="C233" s="75" t="s">
        <v>44</v>
      </c>
      <c r="D233" s="75" t="s">
        <v>784</v>
      </c>
      <c r="E233" s="78">
        <v>2</v>
      </c>
      <c r="F233" s="27">
        <v>10</v>
      </c>
      <c r="G233" s="27">
        <v>40</v>
      </c>
      <c r="H233" s="27">
        <v>140</v>
      </c>
      <c r="I233" s="274"/>
      <c r="J233" s="274">
        <v>0.13</v>
      </c>
      <c r="K233" s="274">
        <v>0.06</v>
      </c>
      <c r="L233" s="27">
        <v>0.7</v>
      </c>
      <c r="M233" s="67">
        <v>0</v>
      </c>
      <c r="N233" s="60"/>
      <c r="O233" s="61"/>
      <c r="P233" s="276"/>
      <c r="Q233" s="287">
        <v>-0.33</v>
      </c>
      <c r="R233" s="287">
        <v>25</v>
      </c>
      <c r="S233" s="288">
        <v>0.15</v>
      </c>
      <c r="T233" s="279"/>
      <c r="U233" s="81"/>
      <c r="V233" s="82"/>
      <c r="W233" s="82"/>
      <c r="X233" s="83"/>
    </row>
    <row r="234" spans="1:24" x14ac:dyDescent="0.15">
      <c r="A234" s="26" t="b">
        <f>AND(IF((B234=Calculator!$B$42),1,0),IF((E234=Calculator!$D$42),1,0), IF((C234=Calculator!$G$42),1,0))</f>
        <v>0</v>
      </c>
      <c r="B234" s="105" t="s">
        <v>766</v>
      </c>
      <c r="C234" s="75" t="s">
        <v>44</v>
      </c>
      <c r="D234" s="75" t="s">
        <v>784</v>
      </c>
      <c r="E234" s="78">
        <v>3</v>
      </c>
      <c r="F234" s="27">
        <v>9</v>
      </c>
      <c r="G234" s="27">
        <v>50</v>
      </c>
      <c r="H234" s="27">
        <v>190</v>
      </c>
      <c r="I234" s="274"/>
      <c r="J234" s="274">
        <v>0.14000000000000001</v>
      </c>
      <c r="K234" s="274">
        <v>0.06</v>
      </c>
      <c r="L234" s="27">
        <v>0.7</v>
      </c>
      <c r="M234" s="67">
        <v>0</v>
      </c>
      <c r="N234" s="60"/>
      <c r="O234" s="61"/>
      <c r="P234" s="276"/>
      <c r="Q234" s="287">
        <v>-0.33</v>
      </c>
      <c r="R234" s="287">
        <v>25</v>
      </c>
      <c r="S234" s="288">
        <v>0.15</v>
      </c>
      <c r="T234" s="279"/>
      <c r="U234" s="81"/>
      <c r="V234" s="82"/>
      <c r="W234" s="82"/>
      <c r="X234" s="83"/>
    </row>
    <row r="235" spans="1:24" x14ac:dyDescent="0.15">
      <c r="A235" s="26" t="b">
        <f>AND(IF((B235=Calculator!$B$42),1,0),IF((E235=Calculator!$D$42),1,0), IF((C235=Calculator!$G$42),1,0))</f>
        <v>0</v>
      </c>
      <c r="B235" s="105" t="s">
        <v>766</v>
      </c>
      <c r="C235" s="75" t="s">
        <v>44</v>
      </c>
      <c r="D235" s="75" t="s">
        <v>784</v>
      </c>
      <c r="E235" s="78">
        <v>4</v>
      </c>
      <c r="F235" s="27">
        <v>8</v>
      </c>
      <c r="G235" s="27">
        <v>60</v>
      </c>
      <c r="H235" s="27">
        <v>240</v>
      </c>
      <c r="I235" s="274"/>
      <c r="J235" s="274">
        <v>0.15</v>
      </c>
      <c r="K235" s="274">
        <v>0.06</v>
      </c>
      <c r="L235" s="27">
        <v>0.7</v>
      </c>
      <c r="M235" s="67">
        <v>0</v>
      </c>
      <c r="N235" s="60"/>
      <c r="O235" s="61"/>
      <c r="P235" s="276"/>
      <c r="Q235" s="287">
        <v>-0.33</v>
      </c>
      <c r="R235" s="287">
        <v>25</v>
      </c>
      <c r="S235" s="288">
        <v>0.15</v>
      </c>
      <c r="T235" s="279"/>
      <c r="U235" s="81"/>
      <c r="V235" s="82"/>
      <c r="W235" s="82"/>
      <c r="X235" s="83"/>
    </row>
    <row r="236" spans="1:24" x14ac:dyDescent="0.15">
      <c r="A236" s="26" t="b">
        <f>AND(IF((B236=Calculator!$B$42),1,0),IF((E236=Calculator!$D$42),1,0), IF((C236=Calculator!$G$42),1,0))</f>
        <v>0</v>
      </c>
      <c r="B236" s="105" t="s">
        <v>766</v>
      </c>
      <c r="C236" s="75" t="s">
        <v>44</v>
      </c>
      <c r="D236" s="75" t="s">
        <v>784</v>
      </c>
      <c r="E236" s="78">
        <v>5</v>
      </c>
      <c r="F236" s="27">
        <v>6</v>
      </c>
      <c r="G236" s="27">
        <v>70</v>
      </c>
      <c r="H236" s="27">
        <v>340</v>
      </c>
      <c r="I236" s="274"/>
      <c r="J236" s="274">
        <v>0.2</v>
      </c>
      <c r="K236" s="274">
        <v>0.06</v>
      </c>
      <c r="L236" s="27">
        <v>0.7</v>
      </c>
      <c r="M236" s="67">
        <v>0</v>
      </c>
      <c r="N236" s="60"/>
      <c r="O236" s="61"/>
      <c r="P236" s="276"/>
      <c r="Q236" s="287">
        <v>-0.33</v>
      </c>
      <c r="R236" s="287">
        <v>25</v>
      </c>
      <c r="S236" s="288">
        <v>0.15</v>
      </c>
      <c r="T236" s="279"/>
      <c r="U236" s="81"/>
      <c r="V236" s="82"/>
      <c r="W236" s="82"/>
      <c r="X236" s="83"/>
    </row>
    <row r="237" spans="1:24" x14ac:dyDescent="0.15">
      <c r="A237" s="26" t="b">
        <f>AND(IF((B237=Calculator!$B$42),1,0),IF((E237=Calculator!$D$42),1,0), IF((C237=Calculator!$G$42),1,0))</f>
        <v>0</v>
      </c>
      <c r="B237" s="62"/>
      <c r="C237" s="75"/>
      <c r="D237" s="75"/>
      <c r="E237" s="78"/>
      <c r="F237" s="53" t="s">
        <v>112</v>
      </c>
      <c r="G237" s="53" t="s">
        <v>117</v>
      </c>
      <c r="H237" s="53" t="s">
        <v>133</v>
      </c>
      <c r="I237" s="275" t="s">
        <v>627</v>
      </c>
      <c r="J237" s="275"/>
      <c r="K237" s="275"/>
      <c r="L237" s="53" t="s">
        <v>43</v>
      </c>
      <c r="M237" s="68" t="s">
        <v>120</v>
      </c>
      <c r="N237" s="60"/>
      <c r="O237" s="61"/>
      <c r="P237" s="276"/>
      <c r="Q237" s="287"/>
      <c r="R237" s="295"/>
      <c r="S237" s="288"/>
      <c r="T237" s="282" t="s">
        <v>790</v>
      </c>
      <c r="U237" s="86" t="s">
        <v>129</v>
      </c>
      <c r="V237" s="82"/>
      <c r="W237" s="82"/>
      <c r="X237" s="83"/>
    </row>
    <row r="238" spans="1:24" x14ac:dyDescent="0.15">
      <c r="A238" s="26" t="b">
        <f>AND(IF((B238=Calculator!$B$42),1,0),IF((E238=Calculator!$D$42),1,0), IF((C238=Calculator!$G$42),1,0))</f>
        <v>0</v>
      </c>
      <c r="B238" s="105" t="s">
        <v>766</v>
      </c>
      <c r="C238" s="75" t="s">
        <v>274</v>
      </c>
      <c r="D238" s="75" t="s">
        <v>787</v>
      </c>
      <c r="E238" s="78">
        <v>1</v>
      </c>
      <c r="F238" s="27">
        <v>120</v>
      </c>
      <c r="G238" s="27">
        <v>120</v>
      </c>
      <c r="H238" s="27">
        <v>20</v>
      </c>
      <c r="I238" s="27">
        <v>0.3</v>
      </c>
      <c r="J238" s="27"/>
      <c r="K238" s="27"/>
      <c r="L238" s="27">
        <v>0</v>
      </c>
      <c r="M238" s="67">
        <v>0</v>
      </c>
      <c r="N238" s="60"/>
      <c r="O238" s="61"/>
      <c r="P238" s="276"/>
      <c r="Q238" s="287"/>
      <c r="R238" s="295"/>
      <c r="S238" s="288"/>
      <c r="T238" s="280">
        <v>250</v>
      </c>
      <c r="U238" s="81">
        <v>15</v>
      </c>
      <c r="V238" s="82"/>
      <c r="W238" s="82"/>
      <c r="X238" s="83"/>
    </row>
    <row r="239" spans="1:24" x14ac:dyDescent="0.15">
      <c r="A239" s="26" t="b">
        <f>AND(IF((B239=Calculator!$B$42),1,0),IF((E239=Calculator!$D$42),1,0), IF((C239=Calculator!$G$42),1,0))</f>
        <v>0</v>
      </c>
      <c r="B239" s="105" t="s">
        <v>766</v>
      </c>
      <c r="C239" s="75" t="s">
        <v>274</v>
      </c>
      <c r="D239" s="75" t="s">
        <v>787</v>
      </c>
      <c r="E239" s="78">
        <v>2</v>
      </c>
      <c r="F239" s="27">
        <v>95</v>
      </c>
      <c r="G239" s="27">
        <v>140</v>
      </c>
      <c r="H239" s="27">
        <v>40</v>
      </c>
      <c r="I239" s="27">
        <v>0.5</v>
      </c>
      <c r="J239" s="27"/>
      <c r="K239" s="27"/>
      <c r="L239" s="27">
        <v>0</v>
      </c>
      <c r="M239" s="67">
        <v>0</v>
      </c>
      <c r="N239" s="60"/>
      <c r="O239" s="61"/>
      <c r="P239" s="276"/>
      <c r="Q239" s="287"/>
      <c r="R239" s="295"/>
      <c r="S239" s="288"/>
      <c r="T239" s="279">
        <v>550</v>
      </c>
      <c r="U239" s="81">
        <v>15</v>
      </c>
      <c r="V239" s="82"/>
      <c r="W239" s="82"/>
      <c r="X239" s="83"/>
    </row>
    <row r="240" spans="1:24" ht="14" thickBot="1" x14ac:dyDescent="0.2">
      <c r="A240" s="26" t="b">
        <f>AND(IF((B240=Calculator!$B$42),1,0),IF((E240=Calculator!$D$42),1,0), IF((C240=Calculator!$G$42),1,0))</f>
        <v>0</v>
      </c>
      <c r="B240" s="105" t="s">
        <v>766</v>
      </c>
      <c r="C240" s="75" t="s">
        <v>274</v>
      </c>
      <c r="D240" s="75" t="s">
        <v>787</v>
      </c>
      <c r="E240" s="79">
        <v>3</v>
      </c>
      <c r="F240" s="72">
        <v>70</v>
      </c>
      <c r="G240" s="72">
        <v>160</v>
      </c>
      <c r="H240" s="72">
        <v>60</v>
      </c>
      <c r="I240" s="72">
        <v>0.7</v>
      </c>
      <c r="J240" s="72"/>
      <c r="K240" s="72"/>
      <c r="L240" s="72">
        <v>0</v>
      </c>
      <c r="M240" s="73">
        <v>0</v>
      </c>
      <c r="N240" s="60"/>
      <c r="O240" s="61"/>
      <c r="P240" s="276"/>
      <c r="Q240" s="287"/>
      <c r="R240" s="295"/>
      <c r="S240" s="288"/>
      <c r="T240" s="279">
        <v>850</v>
      </c>
      <c r="U240" s="81">
        <v>15</v>
      </c>
      <c r="V240" s="82"/>
      <c r="W240" s="82"/>
      <c r="X240" s="83"/>
    </row>
    <row r="241" spans="1:24" x14ac:dyDescent="0.15">
      <c r="A241" s="26" t="b">
        <f>AND(IF((B241=Calculator!$B$42),1,0),IF((E241=Calculator!$D$42),1,0), IF((C241=Calculator!$G$42),1,0))</f>
        <v>0</v>
      </c>
      <c r="B241" s="62"/>
      <c r="C241" s="271"/>
      <c r="D241" s="75"/>
      <c r="E241" s="78"/>
      <c r="F241" s="53" t="s">
        <v>112</v>
      </c>
      <c r="G241" s="53" t="s">
        <v>117</v>
      </c>
      <c r="H241" s="58"/>
      <c r="I241" s="58"/>
      <c r="J241" s="58"/>
      <c r="K241" s="58"/>
      <c r="L241" s="53"/>
      <c r="M241" s="70"/>
      <c r="N241" s="76"/>
      <c r="O241" s="61"/>
      <c r="P241" s="276"/>
      <c r="Q241" s="287"/>
      <c r="R241" s="295"/>
      <c r="S241" s="288"/>
      <c r="T241" s="282"/>
      <c r="U241" s="81"/>
      <c r="V241" s="86"/>
      <c r="W241" s="82"/>
      <c r="X241" s="83"/>
    </row>
    <row r="242" spans="1:24" x14ac:dyDescent="0.15">
      <c r="A242" s="26" t="b">
        <f>AND(IF((B242=Calculator!$B$42),1,0),IF((E242=Calculator!$D$42),1,0), IF((C242=Calculator!$G$42),1,0))</f>
        <v>0</v>
      </c>
      <c r="B242" s="105" t="s">
        <v>770</v>
      </c>
      <c r="C242" s="272" t="s">
        <v>277</v>
      </c>
      <c r="D242" s="104" t="s">
        <v>792</v>
      </c>
      <c r="E242" s="78">
        <v>1</v>
      </c>
      <c r="F242" s="56"/>
      <c r="G242" s="56"/>
      <c r="H242" s="27"/>
      <c r="I242" s="27"/>
      <c r="J242" s="27"/>
      <c r="K242" s="27"/>
      <c r="L242" s="27"/>
      <c r="M242" s="70"/>
      <c r="N242" s="76"/>
      <c r="O242" s="61"/>
      <c r="P242" s="276"/>
      <c r="Q242" s="287"/>
      <c r="R242" s="295"/>
      <c r="S242" s="288"/>
      <c r="T242" s="279"/>
      <c r="U242" s="81"/>
      <c r="V242" s="81"/>
      <c r="W242" s="82"/>
      <c r="X242" s="83"/>
    </row>
    <row r="243" spans="1:24" x14ac:dyDescent="0.15">
      <c r="A243" s="26" t="b">
        <f>AND(IF((B243=Calculator!$B$42),1,0),IF((E243=Calculator!$D$42),1,0), IF((C243=Calculator!$G$42),1,0))</f>
        <v>0</v>
      </c>
      <c r="B243" s="105" t="s">
        <v>770</v>
      </c>
      <c r="C243" s="272" t="s">
        <v>277</v>
      </c>
      <c r="D243" s="104" t="s">
        <v>792</v>
      </c>
      <c r="E243" s="78">
        <v>2</v>
      </c>
      <c r="F243" s="56"/>
      <c r="G243" s="56"/>
      <c r="H243" s="27"/>
      <c r="I243" s="27"/>
      <c r="J243" s="27"/>
      <c r="K243" s="27"/>
      <c r="L243" s="27"/>
      <c r="M243" s="70"/>
      <c r="N243" s="76"/>
      <c r="O243" s="61"/>
      <c r="P243" s="276"/>
      <c r="Q243" s="287"/>
      <c r="R243" s="295"/>
      <c r="S243" s="288"/>
      <c r="T243" s="279"/>
      <c r="U243" s="81"/>
      <c r="V243" s="81"/>
      <c r="W243" s="82"/>
      <c r="X243" s="83"/>
    </row>
    <row r="244" spans="1:24" x14ac:dyDescent="0.15">
      <c r="A244" s="26" t="b">
        <f>AND(IF((B244=Calculator!$B$42),1,0),IF((E244=Calculator!$D$42),1,0), IF((C244=Calculator!$G$42),1,0))</f>
        <v>0</v>
      </c>
      <c r="B244" s="105" t="s">
        <v>770</v>
      </c>
      <c r="C244" s="272" t="s">
        <v>277</v>
      </c>
      <c r="D244" s="104" t="s">
        <v>792</v>
      </c>
      <c r="E244" s="78">
        <v>3</v>
      </c>
      <c r="F244" s="56"/>
      <c r="G244" s="56"/>
      <c r="H244" s="27"/>
      <c r="I244" s="27"/>
      <c r="J244" s="27"/>
      <c r="K244" s="27"/>
      <c r="L244" s="27"/>
      <c r="M244" s="70"/>
      <c r="N244" s="76"/>
      <c r="O244" s="61"/>
      <c r="P244" s="276"/>
      <c r="Q244" s="287"/>
      <c r="R244" s="295"/>
      <c r="S244" s="288"/>
      <c r="T244" s="279"/>
      <c r="U244" s="81"/>
      <c r="V244" s="81"/>
      <c r="W244" s="82"/>
      <c r="X244" s="83"/>
    </row>
    <row r="245" spans="1:24" x14ac:dyDescent="0.15">
      <c r="A245" s="26" t="b">
        <f>AND(IF((B245=Calculator!$B$42),1,0),IF((E245=Calculator!$D$42),1,0), IF((C245=Calculator!$G$42),1,0))</f>
        <v>0</v>
      </c>
      <c r="B245" s="105" t="s">
        <v>770</v>
      </c>
      <c r="C245" s="272" t="s">
        <v>277</v>
      </c>
      <c r="D245" s="104" t="s">
        <v>792</v>
      </c>
      <c r="E245" s="78">
        <v>4</v>
      </c>
      <c r="F245" s="56"/>
      <c r="G245" s="56"/>
      <c r="H245" s="27"/>
      <c r="I245" s="27"/>
      <c r="J245" s="27"/>
      <c r="K245" s="27"/>
      <c r="L245" s="27"/>
      <c r="M245" s="70"/>
      <c r="N245" s="76"/>
      <c r="O245" s="61"/>
      <c r="P245" s="276"/>
      <c r="Q245" s="287"/>
      <c r="R245" s="295"/>
      <c r="S245" s="288"/>
      <c r="T245" s="279"/>
      <c r="U245" s="81"/>
      <c r="V245" s="81"/>
      <c r="W245" s="82"/>
      <c r="X245" s="83"/>
    </row>
    <row r="246" spans="1:24" x14ac:dyDescent="0.15">
      <c r="A246" s="26" t="b">
        <f>AND(IF((B246=Calculator!$B$42),1,0),IF((E246=Calculator!$D$42),1,0), IF((C246=Calculator!$G$42),1,0))</f>
        <v>0</v>
      </c>
      <c r="B246" s="105" t="s">
        <v>770</v>
      </c>
      <c r="C246" s="272" t="s">
        <v>277</v>
      </c>
      <c r="D246" s="104" t="s">
        <v>792</v>
      </c>
      <c r="E246" s="78">
        <v>5</v>
      </c>
      <c r="F246" s="56"/>
      <c r="G246" s="56"/>
      <c r="H246" s="27"/>
      <c r="I246" s="27"/>
      <c r="J246" s="27"/>
      <c r="K246" s="27"/>
      <c r="L246" s="27"/>
      <c r="M246" s="70"/>
      <c r="N246" s="76"/>
      <c r="O246" s="61"/>
      <c r="P246" s="276"/>
      <c r="Q246" s="287"/>
      <c r="R246" s="295"/>
      <c r="S246" s="288"/>
      <c r="T246" s="279"/>
      <c r="U246" s="81"/>
      <c r="V246" s="81"/>
      <c r="W246" s="82"/>
      <c r="X246" s="83"/>
    </row>
    <row r="247" spans="1:24" x14ac:dyDescent="0.15">
      <c r="A247" s="26" t="b">
        <f>AND(IF((B247=Calculator!$B$42),1,0),IF((E247=Calculator!$D$42),1,0), IF((C247=Calculator!$G$42),1,0))</f>
        <v>0</v>
      </c>
      <c r="B247" s="62"/>
      <c r="C247" s="271"/>
      <c r="D247" s="75"/>
      <c r="E247" s="78"/>
      <c r="F247" s="53" t="s">
        <v>112</v>
      </c>
      <c r="G247" s="53" t="s">
        <v>117</v>
      </c>
      <c r="H247" s="58"/>
      <c r="I247" s="58"/>
      <c r="J247" s="58"/>
      <c r="K247" s="58"/>
      <c r="L247" s="53"/>
      <c r="M247" s="70"/>
      <c r="N247" s="60"/>
      <c r="O247" s="61"/>
      <c r="P247" s="276"/>
      <c r="Q247" s="287"/>
      <c r="R247" s="295"/>
      <c r="S247" s="288"/>
      <c r="T247" s="282"/>
      <c r="U247" s="81"/>
      <c r="V247" s="82"/>
      <c r="W247" s="82"/>
      <c r="X247" s="83"/>
    </row>
    <row r="248" spans="1:24" x14ac:dyDescent="0.15">
      <c r="A248" s="26" t="b">
        <f>AND(IF((B248=Calculator!$B$42),1,0),IF((E248=Calculator!$D$42),1,0), IF((C248=Calculator!$G$42),1,0))</f>
        <v>0</v>
      </c>
      <c r="B248" s="105" t="s">
        <v>770</v>
      </c>
      <c r="C248" s="272" t="s">
        <v>44</v>
      </c>
      <c r="D248" s="104" t="s">
        <v>793</v>
      </c>
      <c r="E248" s="78">
        <v>1</v>
      </c>
      <c r="F248" s="27"/>
      <c r="G248" s="27"/>
      <c r="H248" s="27"/>
      <c r="I248" s="27"/>
      <c r="J248" s="27"/>
      <c r="K248" s="27"/>
      <c r="L248" s="27"/>
      <c r="M248" s="70"/>
      <c r="N248" s="60"/>
      <c r="O248" s="61"/>
      <c r="P248" s="276"/>
      <c r="Q248" s="287"/>
      <c r="R248" s="295"/>
      <c r="S248" s="288"/>
      <c r="T248" s="279"/>
      <c r="U248" s="81"/>
      <c r="V248" s="82"/>
      <c r="W248" s="82"/>
      <c r="X248" s="83"/>
    </row>
    <row r="249" spans="1:24" x14ac:dyDescent="0.15">
      <c r="A249" s="26" t="b">
        <f>AND(IF((B249=Calculator!$B$42),1,0),IF((E249=Calculator!$D$42),1,0), IF((C249=Calculator!$G$42),1,0))</f>
        <v>0</v>
      </c>
      <c r="B249" s="105" t="s">
        <v>770</v>
      </c>
      <c r="C249" s="272" t="s">
        <v>44</v>
      </c>
      <c r="D249" s="104" t="s">
        <v>793</v>
      </c>
      <c r="E249" s="78">
        <v>2</v>
      </c>
      <c r="F249" s="27"/>
      <c r="G249" s="27"/>
      <c r="H249" s="27"/>
      <c r="I249" s="27"/>
      <c r="J249" s="27"/>
      <c r="K249" s="27"/>
      <c r="L249" s="27"/>
      <c r="M249" s="67"/>
      <c r="N249" s="60"/>
      <c r="O249" s="61"/>
      <c r="P249" s="276"/>
      <c r="Q249" s="287"/>
      <c r="R249" s="295"/>
      <c r="S249" s="288"/>
      <c r="T249" s="279"/>
      <c r="U249" s="81"/>
      <c r="V249" s="82"/>
      <c r="W249" s="82"/>
      <c r="X249" s="83"/>
    </row>
    <row r="250" spans="1:24" x14ac:dyDescent="0.15">
      <c r="A250" s="26" t="b">
        <f>AND(IF((B250=Calculator!$B$42),1,0),IF((E250=Calculator!$D$42),1,0), IF((C250=Calculator!$G$42),1,0))</f>
        <v>0</v>
      </c>
      <c r="B250" s="105" t="s">
        <v>770</v>
      </c>
      <c r="C250" s="272" t="s">
        <v>44</v>
      </c>
      <c r="D250" s="104" t="s">
        <v>793</v>
      </c>
      <c r="E250" s="78">
        <v>3</v>
      </c>
      <c r="F250" s="27"/>
      <c r="G250" s="27"/>
      <c r="H250" s="27"/>
      <c r="I250" s="27"/>
      <c r="J250" s="27"/>
      <c r="K250" s="27"/>
      <c r="L250" s="27"/>
      <c r="M250" s="67"/>
      <c r="N250" s="60"/>
      <c r="O250" s="61"/>
      <c r="P250" s="276"/>
      <c r="Q250" s="287"/>
      <c r="R250" s="295"/>
      <c r="S250" s="288"/>
      <c r="T250" s="279"/>
      <c r="U250" s="81"/>
      <c r="V250" s="82"/>
      <c r="W250" s="82"/>
      <c r="X250" s="83"/>
    </row>
    <row r="251" spans="1:24" x14ac:dyDescent="0.15">
      <c r="A251" s="26" t="b">
        <f>AND(IF((B251=Calculator!$B$42),1,0),IF((E251=Calculator!$D$42),1,0), IF((C251=Calculator!$G$42),1,0))</f>
        <v>0</v>
      </c>
      <c r="B251" s="105" t="s">
        <v>770</v>
      </c>
      <c r="C251" s="272" t="s">
        <v>44</v>
      </c>
      <c r="D251" s="104" t="s">
        <v>793</v>
      </c>
      <c r="E251" s="78">
        <v>4</v>
      </c>
      <c r="F251" s="27"/>
      <c r="G251" s="27"/>
      <c r="H251" s="27"/>
      <c r="I251" s="27"/>
      <c r="J251" s="27"/>
      <c r="K251" s="27"/>
      <c r="L251" s="27"/>
      <c r="M251" s="67"/>
      <c r="N251" s="60"/>
      <c r="O251" s="61"/>
      <c r="P251" s="276"/>
      <c r="Q251" s="287"/>
      <c r="R251" s="295"/>
      <c r="S251" s="288"/>
      <c r="T251" s="279"/>
      <c r="U251" s="81"/>
      <c r="V251" s="82"/>
      <c r="W251" s="82"/>
      <c r="X251" s="83"/>
    </row>
    <row r="252" spans="1:24" x14ac:dyDescent="0.15">
      <c r="A252" s="26" t="b">
        <f>AND(IF((B252=Calculator!$B$42),1,0),IF((E252=Calculator!$D$42),1,0), IF((C252=Calculator!$G$42),1,0))</f>
        <v>0</v>
      </c>
      <c r="B252" s="105" t="s">
        <v>770</v>
      </c>
      <c r="C252" s="272" t="s">
        <v>44</v>
      </c>
      <c r="D252" s="104" t="s">
        <v>793</v>
      </c>
      <c r="E252" s="78">
        <v>5</v>
      </c>
      <c r="F252" s="27"/>
      <c r="G252" s="27"/>
      <c r="H252" s="27"/>
      <c r="I252" s="27"/>
      <c r="J252" s="27"/>
      <c r="K252" s="27"/>
      <c r="L252" s="27"/>
      <c r="M252" s="67"/>
      <c r="N252" s="60"/>
      <c r="O252" s="61"/>
      <c r="P252" s="276"/>
      <c r="Q252" s="287"/>
      <c r="R252" s="295"/>
      <c r="S252" s="288"/>
      <c r="T252" s="279"/>
      <c r="U252" s="81"/>
      <c r="V252" s="82"/>
      <c r="W252" s="82"/>
      <c r="X252" s="83"/>
    </row>
    <row r="253" spans="1:24" x14ac:dyDescent="0.15">
      <c r="A253" s="26" t="b">
        <f>AND(IF((B253=Calculator!$B$42),1,0),IF((E253=Calculator!$D$42),1,0), IF((C253=Calculator!$G$42),1,0))</f>
        <v>0</v>
      </c>
      <c r="B253" s="62"/>
      <c r="C253" s="271"/>
      <c r="D253" s="75"/>
      <c r="E253" s="78"/>
      <c r="F253" s="53" t="s">
        <v>112</v>
      </c>
      <c r="G253" s="53" t="s">
        <v>117</v>
      </c>
      <c r="H253" s="53"/>
      <c r="I253" s="53"/>
      <c r="J253" s="53"/>
      <c r="K253" s="53"/>
      <c r="L253" s="53"/>
      <c r="M253" s="68"/>
      <c r="N253" s="60"/>
      <c r="O253" s="61"/>
      <c r="P253" s="276"/>
      <c r="Q253" s="287"/>
      <c r="R253" s="295"/>
      <c r="S253" s="288"/>
      <c r="T253" s="282"/>
      <c r="U253" s="86"/>
      <c r="V253" s="82"/>
      <c r="W253" s="82"/>
      <c r="X253" s="83"/>
    </row>
    <row r="254" spans="1:24" x14ac:dyDescent="0.15">
      <c r="A254" s="26" t="b">
        <f>AND(IF((B254=Calculator!$B$42),1,0),IF((E254=Calculator!$D$42),1,0), IF((C254=Calculator!$G$42),1,0))</f>
        <v>0</v>
      </c>
      <c r="B254" s="105" t="s">
        <v>770</v>
      </c>
      <c r="C254" s="272" t="s">
        <v>274</v>
      </c>
      <c r="D254" s="104" t="s">
        <v>794</v>
      </c>
      <c r="E254" s="78">
        <v>1</v>
      </c>
      <c r="F254" s="27"/>
      <c r="G254" s="27"/>
      <c r="H254" s="27"/>
      <c r="I254" s="27"/>
      <c r="J254" s="27"/>
      <c r="K254" s="27"/>
      <c r="L254" s="27"/>
      <c r="M254" s="67"/>
      <c r="N254" s="60"/>
      <c r="O254" s="61"/>
      <c r="P254" s="276"/>
      <c r="Q254" s="287"/>
      <c r="R254" s="295"/>
      <c r="S254" s="288"/>
      <c r="T254" s="280"/>
      <c r="U254" s="81"/>
      <c r="V254" s="82"/>
      <c r="W254" s="82"/>
      <c r="X254" s="83"/>
    </row>
    <row r="255" spans="1:24" x14ac:dyDescent="0.15">
      <c r="A255" s="26" t="b">
        <f>AND(IF((B255=Calculator!$B$42),1,0),IF((E255=Calculator!$D$42),1,0), IF((C255=Calculator!$G$42),1,0))</f>
        <v>0</v>
      </c>
      <c r="B255" s="105" t="s">
        <v>770</v>
      </c>
      <c r="C255" s="272" t="s">
        <v>274</v>
      </c>
      <c r="D255" s="104" t="s">
        <v>794</v>
      </c>
      <c r="E255" s="78">
        <v>2</v>
      </c>
      <c r="F255" s="27"/>
      <c r="G255" s="27"/>
      <c r="H255" s="27"/>
      <c r="I255" s="27"/>
      <c r="J255" s="27"/>
      <c r="K255" s="27"/>
      <c r="L255" s="27"/>
      <c r="M255" s="67"/>
      <c r="N255" s="60"/>
      <c r="O255" s="61"/>
      <c r="P255" s="276"/>
      <c r="Q255" s="287"/>
      <c r="R255" s="295"/>
      <c r="S255" s="288"/>
      <c r="T255" s="279"/>
      <c r="U255" s="81"/>
      <c r="V255" s="82"/>
      <c r="W255" s="82"/>
      <c r="X255" s="83"/>
    </row>
    <row r="256" spans="1:24" ht="14" thickBot="1" x14ac:dyDescent="0.2">
      <c r="A256" s="26" t="b">
        <f>AND(IF((B256=Calculator!$B$42),1,0),IF((E256=Calculator!$D$42),1,0), IF((C256=Calculator!$G$42),1,0))</f>
        <v>0</v>
      </c>
      <c r="B256" s="105" t="s">
        <v>770</v>
      </c>
      <c r="C256" s="272" t="s">
        <v>274</v>
      </c>
      <c r="D256" s="104" t="s">
        <v>794</v>
      </c>
      <c r="E256" s="79">
        <v>3</v>
      </c>
      <c r="F256" s="72"/>
      <c r="G256" s="72"/>
      <c r="H256" s="72"/>
      <c r="I256" s="72"/>
      <c r="J256" s="72"/>
      <c r="K256" s="72"/>
      <c r="L256" s="72"/>
      <c r="M256" s="73"/>
      <c r="N256" s="60"/>
      <c r="O256" s="61"/>
      <c r="P256" s="276"/>
      <c r="Q256" s="287"/>
      <c r="R256" s="295"/>
      <c r="S256" s="288"/>
      <c r="T256" s="279"/>
      <c r="U256" s="81"/>
      <c r="V256" s="82"/>
      <c r="W256" s="82"/>
      <c r="X256" s="83"/>
    </row>
    <row r="257" spans="1:24" x14ac:dyDescent="0.15">
      <c r="A257" s="26" t="b">
        <f>AND(IF((B257=Calculator!$B$42),1,0),IF((E257=Calculator!$D$42),1,0), IF((C257=Calculator!$G$42),1,0))</f>
        <v>0</v>
      </c>
      <c r="B257" s="62"/>
      <c r="C257" s="271"/>
      <c r="D257" s="75"/>
      <c r="E257" s="78"/>
      <c r="F257" s="53" t="s">
        <v>112</v>
      </c>
      <c r="G257" s="53" t="s">
        <v>117</v>
      </c>
      <c r="H257" s="58"/>
      <c r="I257" s="58"/>
      <c r="J257" s="58"/>
      <c r="K257" s="58"/>
      <c r="L257" s="53"/>
      <c r="M257" s="70"/>
      <c r="N257" s="76"/>
      <c r="O257" s="61"/>
      <c r="P257" s="276"/>
      <c r="Q257" s="287"/>
      <c r="R257" s="295"/>
      <c r="S257" s="288"/>
      <c r="T257" s="282"/>
      <c r="U257" s="81"/>
      <c r="V257" s="86"/>
      <c r="W257" s="82"/>
      <c r="X257" s="83"/>
    </row>
    <row r="258" spans="1:24" x14ac:dyDescent="0.15">
      <c r="A258" s="26" t="b">
        <f>AND(IF((B258=Calculator!$B$42),1,0),IF((E258=Calculator!$D$42),1,0), IF((C258=Calculator!$G$42),1,0))</f>
        <v>0</v>
      </c>
      <c r="B258" s="105" t="s">
        <v>795</v>
      </c>
      <c r="C258" s="272" t="s">
        <v>277</v>
      </c>
      <c r="D258" s="104"/>
      <c r="E258" s="78">
        <v>1</v>
      </c>
      <c r="F258" s="56"/>
      <c r="G258" s="56"/>
      <c r="H258" s="27"/>
      <c r="I258" s="27"/>
      <c r="J258" s="27"/>
      <c r="K258" s="27"/>
      <c r="L258" s="27"/>
      <c r="M258" s="70"/>
      <c r="N258" s="76"/>
      <c r="O258" s="61"/>
      <c r="P258" s="276"/>
      <c r="Q258" s="287"/>
      <c r="R258" s="295"/>
      <c r="S258" s="288"/>
      <c r="T258" s="279"/>
      <c r="U258" s="81"/>
      <c r="V258" s="81"/>
      <c r="W258" s="82"/>
      <c r="X258" s="83"/>
    </row>
    <row r="259" spans="1:24" x14ac:dyDescent="0.15">
      <c r="A259" s="26" t="b">
        <f>AND(IF((B259=Calculator!$B$42),1,0),IF((E259=Calculator!$D$42),1,0), IF((C259=Calculator!$G$42),1,0))</f>
        <v>0</v>
      </c>
      <c r="B259" s="105" t="s">
        <v>795</v>
      </c>
      <c r="C259" s="272" t="s">
        <v>277</v>
      </c>
      <c r="D259" s="104"/>
      <c r="E259" s="78">
        <v>2</v>
      </c>
      <c r="F259" s="56"/>
      <c r="G259" s="56"/>
      <c r="H259" s="27"/>
      <c r="I259" s="27"/>
      <c r="J259" s="27"/>
      <c r="K259" s="27"/>
      <c r="L259" s="27"/>
      <c r="M259" s="70"/>
      <c r="N259" s="76"/>
      <c r="O259" s="61"/>
      <c r="P259" s="276"/>
      <c r="Q259" s="287"/>
      <c r="R259" s="295"/>
      <c r="S259" s="288"/>
      <c r="T259" s="279"/>
      <c r="U259" s="81"/>
      <c r="V259" s="81"/>
      <c r="W259" s="82"/>
      <c r="X259" s="83"/>
    </row>
    <row r="260" spans="1:24" x14ac:dyDescent="0.15">
      <c r="A260" s="26" t="b">
        <f>AND(IF((B260=Calculator!$B$42),1,0),IF((E260=Calculator!$D$42),1,0), IF((C260=Calculator!$G$42),1,0))</f>
        <v>0</v>
      </c>
      <c r="B260" s="105" t="s">
        <v>795</v>
      </c>
      <c r="C260" s="272" t="s">
        <v>277</v>
      </c>
      <c r="D260" s="104"/>
      <c r="E260" s="78">
        <v>3</v>
      </c>
      <c r="F260" s="56"/>
      <c r="G260" s="56"/>
      <c r="H260" s="27"/>
      <c r="I260" s="27"/>
      <c r="J260" s="27"/>
      <c r="K260" s="27"/>
      <c r="L260" s="27"/>
      <c r="M260" s="70"/>
      <c r="N260" s="76"/>
      <c r="O260" s="61"/>
      <c r="P260" s="276"/>
      <c r="Q260" s="287"/>
      <c r="R260" s="295"/>
      <c r="S260" s="288"/>
      <c r="T260" s="279"/>
      <c r="U260" s="81"/>
      <c r="V260" s="81"/>
      <c r="W260" s="82"/>
      <c r="X260" s="83"/>
    </row>
    <row r="261" spans="1:24" x14ac:dyDescent="0.15">
      <c r="A261" s="26" t="b">
        <f>AND(IF((B261=Calculator!$B$42),1,0),IF((E261=Calculator!$D$42),1,0), IF((C261=Calculator!$G$42),1,0))</f>
        <v>0</v>
      </c>
      <c r="B261" s="105" t="s">
        <v>795</v>
      </c>
      <c r="C261" s="272" t="s">
        <v>277</v>
      </c>
      <c r="D261" s="104"/>
      <c r="E261" s="78">
        <v>4</v>
      </c>
      <c r="F261" s="56"/>
      <c r="G261" s="56"/>
      <c r="H261" s="27"/>
      <c r="I261" s="27"/>
      <c r="J261" s="27"/>
      <c r="K261" s="27"/>
      <c r="L261" s="27"/>
      <c r="M261" s="70"/>
      <c r="N261" s="76"/>
      <c r="O261" s="61"/>
      <c r="P261" s="276"/>
      <c r="Q261" s="287"/>
      <c r="R261" s="295"/>
      <c r="S261" s="288"/>
      <c r="T261" s="279"/>
      <c r="U261" s="81"/>
      <c r="V261" s="81"/>
      <c r="W261" s="82"/>
      <c r="X261" s="83"/>
    </row>
    <row r="262" spans="1:24" x14ac:dyDescent="0.15">
      <c r="A262" s="26" t="b">
        <f>AND(IF((B262=Calculator!$B$42),1,0),IF((E262=Calculator!$D$42),1,0), IF((C262=Calculator!$G$42),1,0))</f>
        <v>0</v>
      </c>
      <c r="B262" s="105" t="s">
        <v>795</v>
      </c>
      <c r="C262" s="272" t="s">
        <v>277</v>
      </c>
      <c r="D262" s="104"/>
      <c r="E262" s="78">
        <v>5</v>
      </c>
      <c r="F262" s="56"/>
      <c r="G262" s="56"/>
      <c r="H262" s="27"/>
      <c r="I262" s="27"/>
      <c r="J262" s="27"/>
      <c r="K262" s="27"/>
      <c r="L262" s="27"/>
      <c r="M262" s="70"/>
      <c r="N262" s="76"/>
      <c r="O262" s="61"/>
      <c r="P262" s="276"/>
      <c r="Q262" s="287"/>
      <c r="R262" s="295"/>
      <c r="S262" s="288"/>
      <c r="T262" s="279"/>
      <c r="U262" s="81"/>
      <c r="V262" s="81"/>
      <c r="W262" s="82"/>
      <c r="X262" s="83"/>
    </row>
    <row r="263" spans="1:24" x14ac:dyDescent="0.15">
      <c r="A263" s="26" t="b">
        <f>AND(IF((B263=Calculator!$B$42),1,0),IF((E263=Calculator!$D$42),1,0), IF((C263=Calculator!$G$42),1,0))</f>
        <v>0</v>
      </c>
      <c r="B263" s="62"/>
      <c r="C263" s="271"/>
      <c r="D263" s="75"/>
      <c r="E263" s="78"/>
      <c r="F263" s="53" t="s">
        <v>112</v>
      </c>
      <c r="G263" s="53" t="s">
        <v>117</v>
      </c>
      <c r="H263" s="58"/>
      <c r="I263" s="58"/>
      <c r="J263" s="58"/>
      <c r="K263" s="58"/>
      <c r="L263" s="53"/>
      <c r="M263" s="70"/>
      <c r="N263" s="60"/>
      <c r="O263" s="61"/>
      <c r="P263" s="276"/>
      <c r="Q263" s="287"/>
      <c r="R263" s="295"/>
      <c r="S263" s="288"/>
      <c r="T263" s="282"/>
      <c r="U263" s="81"/>
      <c r="V263" s="82"/>
      <c r="W263" s="82"/>
      <c r="X263" s="83"/>
    </row>
    <row r="264" spans="1:24" x14ac:dyDescent="0.15">
      <c r="A264" s="26" t="b">
        <f>AND(IF((B264=Calculator!$B$42),1,0),IF((E264=Calculator!$D$42),1,0), IF((C264=Calculator!$G$42),1,0))</f>
        <v>0</v>
      </c>
      <c r="B264" s="105" t="s">
        <v>795</v>
      </c>
      <c r="C264" s="272" t="s">
        <v>44</v>
      </c>
      <c r="D264" s="75"/>
      <c r="E264" s="78">
        <v>1</v>
      </c>
      <c r="F264" s="27"/>
      <c r="G264" s="27"/>
      <c r="H264" s="27"/>
      <c r="I264" s="27"/>
      <c r="J264" s="27"/>
      <c r="K264" s="27"/>
      <c r="L264" s="27"/>
      <c r="M264" s="70"/>
      <c r="N264" s="60"/>
      <c r="O264" s="61"/>
      <c r="P264" s="276"/>
      <c r="Q264" s="287"/>
      <c r="R264" s="295"/>
      <c r="S264" s="288"/>
      <c r="T264" s="279"/>
      <c r="U264" s="81"/>
      <c r="V264" s="82"/>
      <c r="W264" s="82"/>
      <c r="X264" s="83"/>
    </row>
    <row r="265" spans="1:24" x14ac:dyDescent="0.15">
      <c r="A265" s="26" t="b">
        <f>AND(IF((B265=Calculator!$B$42),1,0),IF((E265=Calculator!$D$42),1,0), IF((C265=Calculator!$G$42),1,0))</f>
        <v>0</v>
      </c>
      <c r="B265" s="105" t="s">
        <v>795</v>
      </c>
      <c r="C265" s="272" t="s">
        <v>44</v>
      </c>
      <c r="D265" s="75"/>
      <c r="E265" s="78">
        <v>2</v>
      </c>
      <c r="F265" s="27"/>
      <c r="G265" s="27"/>
      <c r="H265" s="27"/>
      <c r="I265" s="27"/>
      <c r="J265" s="27"/>
      <c r="K265" s="27"/>
      <c r="L265" s="27"/>
      <c r="M265" s="67"/>
      <c r="N265" s="60"/>
      <c r="O265" s="61"/>
      <c r="P265" s="276"/>
      <c r="Q265" s="287"/>
      <c r="R265" s="295"/>
      <c r="S265" s="288"/>
      <c r="T265" s="279"/>
      <c r="U265" s="81"/>
      <c r="V265" s="82"/>
      <c r="W265" s="82"/>
      <c r="X265" s="83"/>
    </row>
    <row r="266" spans="1:24" x14ac:dyDescent="0.15">
      <c r="A266" s="26" t="b">
        <f>AND(IF((B266=Calculator!$B$42),1,0),IF((E266=Calculator!$D$42),1,0), IF((C266=Calculator!$G$42),1,0))</f>
        <v>0</v>
      </c>
      <c r="B266" s="105" t="s">
        <v>795</v>
      </c>
      <c r="C266" s="272" t="s">
        <v>44</v>
      </c>
      <c r="D266" s="75"/>
      <c r="E266" s="78">
        <v>3</v>
      </c>
      <c r="F266" s="27"/>
      <c r="G266" s="27"/>
      <c r="H266" s="27"/>
      <c r="I266" s="27"/>
      <c r="J266" s="27"/>
      <c r="K266" s="27"/>
      <c r="L266" s="27"/>
      <c r="M266" s="67"/>
      <c r="N266" s="60"/>
      <c r="O266" s="61"/>
      <c r="P266" s="276"/>
      <c r="Q266" s="287"/>
      <c r="R266" s="295"/>
      <c r="S266" s="288"/>
      <c r="T266" s="279"/>
      <c r="U266" s="81"/>
      <c r="V266" s="82"/>
      <c r="W266" s="82"/>
      <c r="X266" s="83"/>
    </row>
    <row r="267" spans="1:24" x14ac:dyDescent="0.15">
      <c r="A267" s="26" t="b">
        <f>AND(IF((B267=Calculator!$B$42),1,0),IF((E267=Calculator!$D$42),1,0), IF((C267=Calculator!$G$42),1,0))</f>
        <v>0</v>
      </c>
      <c r="B267" s="105" t="s">
        <v>795</v>
      </c>
      <c r="C267" s="272" t="s">
        <v>44</v>
      </c>
      <c r="D267" s="75"/>
      <c r="E267" s="78">
        <v>4</v>
      </c>
      <c r="F267" s="27"/>
      <c r="G267" s="27"/>
      <c r="H267" s="27"/>
      <c r="I267" s="27"/>
      <c r="J267" s="27"/>
      <c r="K267" s="27"/>
      <c r="L267" s="27"/>
      <c r="M267" s="67"/>
      <c r="N267" s="60"/>
      <c r="O267" s="61"/>
      <c r="P267" s="276"/>
      <c r="Q267" s="287"/>
      <c r="R267" s="295"/>
      <c r="S267" s="288"/>
      <c r="T267" s="279"/>
      <c r="U267" s="81"/>
      <c r="V267" s="82"/>
      <c r="W267" s="82"/>
      <c r="X267" s="83"/>
    </row>
    <row r="268" spans="1:24" x14ac:dyDescent="0.15">
      <c r="A268" s="26" t="b">
        <f>AND(IF((B268=Calculator!$B$42),1,0),IF((E268=Calculator!$D$42),1,0), IF((C268=Calculator!$G$42),1,0))</f>
        <v>0</v>
      </c>
      <c r="B268" s="105" t="s">
        <v>795</v>
      </c>
      <c r="C268" s="272" t="s">
        <v>44</v>
      </c>
      <c r="D268" s="75"/>
      <c r="E268" s="78">
        <v>5</v>
      </c>
      <c r="F268" s="27"/>
      <c r="G268" s="27"/>
      <c r="H268" s="27"/>
      <c r="I268" s="27"/>
      <c r="J268" s="27"/>
      <c r="K268" s="27"/>
      <c r="L268" s="27"/>
      <c r="M268" s="67"/>
      <c r="N268" s="60"/>
      <c r="O268" s="61"/>
      <c r="P268" s="276"/>
      <c r="Q268" s="287"/>
      <c r="R268" s="295"/>
      <c r="S268" s="288"/>
      <c r="T268" s="279"/>
      <c r="U268" s="81"/>
      <c r="V268" s="82"/>
      <c r="W268" s="82"/>
      <c r="X268" s="83"/>
    </row>
    <row r="269" spans="1:24" x14ac:dyDescent="0.15">
      <c r="A269" s="26" t="b">
        <f>AND(IF((B269=Calculator!$B$42),1,0),IF((E269=Calculator!$D$42),1,0), IF((C269=Calculator!$G$42),1,0))</f>
        <v>0</v>
      </c>
      <c r="B269" s="62"/>
      <c r="C269" s="271"/>
      <c r="D269" s="75"/>
      <c r="E269" s="78"/>
      <c r="F269" s="53" t="s">
        <v>112</v>
      </c>
      <c r="G269" s="53" t="s">
        <v>117</v>
      </c>
      <c r="H269" s="53"/>
      <c r="I269" s="53"/>
      <c r="J269" s="53"/>
      <c r="K269" s="53"/>
      <c r="L269" s="53"/>
      <c r="M269" s="68"/>
      <c r="N269" s="60"/>
      <c r="O269" s="61"/>
      <c r="P269" s="276"/>
      <c r="Q269" s="287"/>
      <c r="R269" s="295"/>
      <c r="S269" s="288"/>
      <c r="T269" s="282"/>
      <c r="U269" s="86"/>
      <c r="V269" s="82"/>
      <c r="W269" s="82"/>
      <c r="X269" s="83"/>
    </row>
    <row r="270" spans="1:24" x14ac:dyDescent="0.15">
      <c r="A270" s="26" t="b">
        <f>AND(IF((B270=Calculator!$B$42),1,0),IF((E270=Calculator!$D$42),1,0), IF((C270=Calculator!$G$42),1,0))</f>
        <v>0</v>
      </c>
      <c r="B270" s="105" t="s">
        <v>795</v>
      </c>
      <c r="C270" s="272" t="s">
        <v>274</v>
      </c>
      <c r="D270" s="75"/>
      <c r="E270" s="78">
        <v>1</v>
      </c>
      <c r="F270" s="27"/>
      <c r="G270" s="27"/>
      <c r="H270" s="27"/>
      <c r="I270" s="27"/>
      <c r="J270" s="27"/>
      <c r="K270" s="27"/>
      <c r="L270" s="27"/>
      <c r="M270" s="67"/>
      <c r="N270" s="60"/>
      <c r="O270" s="61"/>
      <c r="P270" s="276"/>
      <c r="Q270" s="287"/>
      <c r="R270" s="295"/>
      <c r="S270" s="288"/>
      <c r="T270" s="280"/>
      <c r="U270" s="81"/>
      <c r="V270" s="82"/>
      <c r="W270" s="82"/>
      <c r="X270" s="83"/>
    </row>
    <row r="271" spans="1:24" x14ac:dyDescent="0.15">
      <c r="A271" s="26" t="b">
        <f>AND(IF((B271=Calculator!$B$42),1,0),IF((E271=Calculator!$D$42),1,0), IF((C271=Calculator!$G$42),1,0))</f>
        <v>0</v>
      </c>
      <c r="B271" s="105" t="s">
        <v>795</v>
      </c>
      <c r="C271" s="272" t="s">
        <v>274</v>
      </c>
      <c r="D271" s="75"/>
      <c r="E271" s="78">
        <v>2</v>
      </c>
      <c r="F271" s="27"/>
      <c r="G271" s="27"/>
      <c r="H271" s="27"/>
      <c r="I271" s="27"/>
      <c r="J271" s="27"/>
      <c r="K271" s="27"/>
      <c r="L271" s="27"/>
      <c r="M271" s="67"/>
      <c r="N271" s="60"/>
      <c r="O271" s="61"/>
      <c r="P271" s="276"/>
      <c r="Q271" s="287"/>
      <c r="R271" s="295"/>
      <c r="S271" s="288"/>
      <c r="T271" s="279"/>
      <c r="U271" s="81"/>
      <c r="V271" s="82"/>
      <c r="W271" s="82"/>
      <c r="X271" s="83"/>
    </row>
    <row r="272" spans="1:24" ht="14" thickBot="1" x14ac:dyDescent="0.2">
      <c r="A272" s="26" t="b">
        <f>AND(IF((B272=Calculator!$B$42),1,0),IF((E272=Calculator!$D$42),1,0), IF((C272=Calculator!$G$42),1,0))</f>
        <v>0</v>
      </c>
      <c r="B272" s="105" t="s">
        <v>795</v>
      </c>
      <c r="C272" s="272" t="s">
        <v>274</v>
      </c>
      <c r="D272" s="75"/>
      <c r="E272" s="79">
        <v>3</v>
      </c>
      <c r="F272" s="72"/>
      <c r="G272" s="72"/>
      <c r="H272" s="72"/>
      <c r="I272" s="72"/>
      <c r="J272" s="72"/>
      <c r="K272" s="72"/>
      <c r="L272" s="72"/>
      <c r="M272" s="73"/>
      <c r="N272" s="60"/>
      <c r="O272" s="61"/>
      <c r="P272" s="276"/>
      <c r="Q272" s="293"/>
      <c r="R272" s="299"/>
      <c r="S272" s="294"/>
      <c r="T272" s="279"/>
      <c r="U272" s="81"/>
      <c r="V272" s="82"/>
      <c r="W272" s="82"/>
      <c r="X272" s="83"/>
    </row>
    <row r="273" spans="1:3" x14ac:dyDescent="0.15">
      <c r="A273" s="26" t="b">
        <f>AND(IF((B273=Calculator!$B$42),1,0),IF((E273=Calculator!$D$42),1,0), IF((C273=Calculator!$G$42),1,0))</f>
        <v>0</v>
      </c>
      <c r="C273" s="271"/>
    </row>
  </sheetData>
  <phoneticPr fontId="22" type="noConversion"/>
  <conditionalFormatting sqref="B161:S192 C146:S160 B1:S145">
    <cfRule type="cellIs" dxfId="86" priority="94" stopIfTrue="1" operator="equal">
      <formula>0</formula>
    </cfRule>
  </conditionalFormatting>
  <conditionalFormatting sqref="B193:S193">
    <cfRule type="cellIs" dxfId="85" priority="93" stopIfTrue="1" operator="equal">
      <formula>0</formula>
    </cfRule>
  </conditionalFormatting>
  <conditionalFormatting sqref="C194:C198 C200:C204 C206:C208">
    <cfRule type="cellIs" dxfId="84" priority="92" stopIfTrue="1" operator="equal">
      <formula>0</formula>
    </cfRule>
  </conditionalFormatting>
  <conditionalFormatting sqref="B199:D199 F199:S199">
    <cfRule type="cellIs" dxfId="83" priority="90" stopIfTrue="1" operator="equal">
      <formula>0</formula>
    </cfRule>
  </conditionalFormatting>
  <conditionalFormatting sqref="B205:D205 F205:S205">
    <cfRule type="cellIs" dxfId="82" priority="89" stopIfTrue="1" operator="equal">
      <formula>0</formula>
    </cfRule>
  </conditionalFormatting>
  <conditionalFormatting sqref="D193:S193 D194:D208 F199:S208 M194:S198 I194:K198">
    <cfRule type="cellIs" dxfId="81" priority="87" stopIfTrue="1" operator="equal">
      <formula>0</formula>
    </cfRule>
  </conditionalFormatting>
  <conditionalFormatting sqref="E194:E208">
    <cfRule type="cellIs" dxfId="80" priority="85" stopIfTrue="1" operator="equal">
      <formula>0</formula>
    </cfRule>
  </conditionalFormatting>
  <conditionalFormatting sqref="B146:B160">
    <cfRule type="cellIs" dxfId="79" priority="84" stopIfTrue="1" operator="equal">
      <formula>0</formula>
    </cfRule>
  </conditionalFormatting>
  <conditionalFormatting sqref="B209:E209">
    <cfRule type="cellIs" dxfId="78" priority="83" stopIfTrue="1" operator="equal">
      <formula>0</formula>
    </cfRule>
  </conditionalFormatting>
  <conditionalFormatting sqref="C210:C214 C216:C220 C222:C224">
    <cfRule type="cellIs" dxfId="77" priority="82" stopIfTrue="1" operator="equal">
      <formula>0</formula>
    </cfRule>
  </conditionalFormatting>
  <conditionalFormatting sqref="B215:D215">
    <cfRule type="cellIs" dxfId="76" priority="81" stopIfTrue="1" operator="equal">
      <formula>0</formula>
    </cfRule>
  </conditionalFormatting>
  <conditionalFormatting sqref="B221:D221">
    <cfRule type="cellIs" dxfId="75" priority="80" stopIfTrue="1" operator="equal">
      <formula>0</formula>
    </cfRule>
  </conditionalFormatting>
  <conditionalFormatting sqref="D209:E209 D210:D224">
    <cfRule type="cellIs" dxfId="74" priority="79" stopIfTrue="1" operator="equal">
      <formula>0</formula>
    </cfRule>
  </conditionalFormatting>
  <conditionalFormatting sqref="E210:E224">
    <cfRule type="cellIs" dxfId="73" priority="78" stopIfTrue="1" operator="equal">
      <formula>0</formula>
    </cfRule>
  </conditionalFormatting>
  <conditionalFormatting sqref="F209:S209">
    <cfRule type="cellIs" dxfId="72" priority="77" stopIfTrue="1" operator="equal">
      <formula>0</formula>
    </cfRule>
  </conditionalFormatting>
  <conditionalFormatting sqref="F215:S215">
    <cfRule type="cellIs" dxfId="71" priority="76" stopIfTrue="1" operator="equal">
      <formula>0</formula>
    </cfRule>
  </conditionalFormatting>
  <conditionalFormatting sqref="F221:S221">
    <cfRule type="cellIs" dxfId="70" priority="75" stopIfTrue="1" operator="equal">
      <formula>0</formula>
    </cfRule>
  </conditionalFormatting>
  <conditionalFormatting sqref="F209:S209 F215:S224 N210:S214 H210:L214">
    <cfRule type="cellIs" dxfId="69" priority="74" stopIfTrue="1" operator="equal">
      <formula>0</formula>
    </cfRule>
  </conditionalFormatting>
  <conditionalFormatting sqref="B225:D225">
    <cfRule type="cellIs" dxfId="68" priority="73" stopIfTrue="1" operator="equal">
      <formula>0</formula>
    </cfRule>
  </conditionalFormatting>
  <conditionalFormatting sqref="C226:C230 C232:C236 C238:C240">
    <cfRule type="cellIs" dxfId="67" priority="72" stopIfTrue="1" operator="equal">
      <formula>0</formula>
    </cfRule>
  </conditionalFormatting>
  <conditionalFormatting sqref="B231:D231">
    <cfRule type="cellIs" dxfId="66" priority="71" stopIfTrue="1" operator="equal">
      <formula>0</formula>
    </cfRule>
  </conditionalFormatting>
  <conditionalFormatting sqref="B237:D237">
    <cfRule type="cellIs" dxfId="65" priority="70" stopIfTrue="1" operator="equal">
      <formula>0</formula>
    </cfRule>
  </conditionalFormatting>
  <conditionalFormatting sqref="D225:D240">
    <cfRule type="cellIs" dxfId="64" priority="69" stopIfTrue="1" operator="equal">
      <formula>0</formula>
    </cfRule>
  </conditionalFormatting>
  <conditionalFormatting sqref="H225:K225 N225:S225">
    <cfRule type="cellIs" dxfId="63" priority="67" stopIfTrue="1" operator="equal">
      <formula>0</formula>
    </cfRule>
  </conditionalFormatting>
  <conditionalFormatting sqref="H231:K231 N231:Q231">
    <cfRule type="cellIs" dxfId="62" priority="66" stopIfTrue="1" operator="equal">
      <formula>0</formula>
    </cfRule>
  </conditionalFormatting>
  <conditionalFormatting sqref="H237:K237 N237:S237">
    <cfRule type="cellIs" dxfId="61" priority="65" stopIfTrue="1" operator="equal">
      <formula>0</formula>
    </cfRule>
  </conditionalFormatting>
  <conditionalFormatting sqref="H225:K225 H226:L230 H231:K231 F238:S240 H237:K237 N225:S230 N237:S237 N231:Q231 S232:S236 F232:Q236">
    <cfRule type="cellIs" dxfId="60" priority="64" stopIfTrue="1" operator="equal">
      <formula>0</formula>
    </cfRule>
  </conditionalFormatting>
  <conditionalFormatting sqref="B241 D241">
    <cfRule type="cellIs" dxfId="59" priority="63" stopIfTrue="1" operator="equal">
      <formula>0</formula>
    </cfRule>
  </conditionalFormatting>
  <conditionalFormatting sqref="B247 D247">
    <cfRule type="cellIs" dxfId="58" priority="61" stopIfTrue="1" operator="equal">
      <formula>0</formula>
    </cfRule>
  </conditionalFormatting>
  <conditionalFormatting sqref="B253 D253">
    <cfRule type="cellIs" dxfId="57" priority="60" stopIfTrue="1" operator="equal">
      <formula>0</formula>
    </cfRule>
  </conditionalFormatting>
  <conditionalFormatting sqref="D241:D256">
    <cfRule type="cellIs" dxfId="56" priority="59" stopIfTrue="1" operator="equal">
      <formula>0</formula>
    </cfRule>
  </conditionalFormatting>
  <conditionalFormatting sqref="H241:S241 M242:M248">
    <cfRule type="cellIs" dxfId="55" priority="57" stopIfTrue="1" operator="equal">
      <formula>0</formula>
    </cfRule>
  </conditionalFormatting>
  <conditionalFormatting sqref="H247:L247 N247:S247">
    <cfRule type="cellIs" dxfId="54" priority="56" stopIfTrue="1" operator="equal">
      <formula>0</formula>
    </cfRule>
  </conditionalFormatting>
  <conditionalFormatting sqref="H253:S253">
    <cfRule type="cellIs" dxfId="53" priority="55" stopIfTrue="1" operator="equal">
      <formula>0</formula>
    </cfRule>
  </conditionalFormatting>
  <conditionalFormatting sqref="H241:S241 F249:S252 H242:L247 F254:S256 H253:S253 F248:L248 M242:S248">
    <cfRule type="cellIs" dxfId="52" priority="54" stopIfTrue="1" operator="equal">
      <formula>0</formula>
    </cfRule>
  </conditionalFormatting>
  <conditionalFormatting sqref="B257 D257">
    <cfRule type="cellIs" dxfId="51" priority="53" stopIfTrue="1" operator="equal">
      <formula>0</formula>
    </cfRule>
  </conditionalFormatting>
  <conditionalFormatting sqref="B263 D263">
    <cfRule type="cellIs" dxfId="50" priority="51" stopIfTrue="1" operator="equal">
      <formula>0</formula>
    </cfRule>
  </conditionalFormatting>
  <conditionalFormatting sqref="B269 D269">
    <cfRule type="cellIs" dxfId="49" priority="50" stopIfTrue="1" operator="equal">
      <formula>0</formula>
    </cfRule>
  </conditionalFormatting>
  <conditionalFormatting sqref="D257:D272">
    <cfRule type="cellIs" dxfId="48" priority="49" stopIfTrue="1" operator="equal">
      <formula>0</formula>
    </cfRule>
  </conditionalFormatting>
  <conditionalFormatting sqref="H257:S257 M258:M264">
    <cfRule type="cellIs" dxfId="47" priority="47" stopIfTrue="1" operator="equal">
      <formula>0</formula>
    </cfRule>
  </conditionalFormatting>
  <conditionalFormatting sqref="H263:L263 N263:S263">
    <cfRule type="cellIs" dxfId="46" priority="46" stopIfTrue="1" operator="equal">
      <formula>0</formula>
    </cfRule>
  </conditionalFormatting>
  <conditionalFormatting sqref="H269:S269">
    <cfRule type="cellIs" dxfId="45" priority="45" stopIfTrue="1" operator="equal">
      <formula>0</formula>
    </cfRule>
  </conditionalFormatting>
  <conditionalFormatting sqref="H257:S257 F265:S268 H258:L263 F270:S272 H269:S269 F264:L264 M258:S264">
    <cfRule type="cellIs" dxfId="44" priority="44" stopIfTrue="1" operator="equal">
      <formula>0</formula>
    </cfRule>
  </conditionalFormatting>
  <conditionalFormatting sqref="C225">
    <cfRule type="cellIs" dxfId="43" priority="43" stopIfTrue="1" operator="equal">
      <formula>0</formula>
    </cfRule>
  </conditionalFormatting>
  <conditionalFormatting sqref="C226:C230 C232:C236 C238:C240">
    <cfRule type="cellIs" dxfId="42" priority="42" stopIfTrue="1" operator="equal">
      <formula>0</formula>
    </cfRule>
  </conditionalFormatting>
  <conditionalFormatting sqref="C231">
    <cfRule type="cellIs" dxfId="41" priority="41" stopIfTrue="1" operator="equal">
      <formula>0</formula>
    </cfRule>
  </conditionalFormatting>
  <conditionalFormatting sqref="C237">
    <cfRule type="cellIs" dxfId="40" priority="40" stopIfTrue="1" operator="equal">
      <formula>0</formula>
    </cfRule>
  </conditionalFormatting>
  <conditionalFormatting sqref="E225">
    <cfRule type="cellIs" dxfId="39" priority="38" stopIfTrue="1" operator="equal">
      <formula>0</formula>
    </cfRule>
  </conditionalFormatting>
  <conditionalFormatting sqref="E225">
    <cfRule type="cellIs" dxfId="38" priority="37" stopIfTrue="1" operator="equal">
      <formula>0</formula>
    </cfRule>
  </conditionalFormatting>
  <conditionalFormatting sqref="E226:E240">
    <cfRule type="cellIs" dxfId="37" priority="36" stopIfTrue="1" operator="equal">
      <formula>0</formula>
    </cfRule>
  </conditionalFormatting>
  <conditionalFormatting sqref="E241">
    <cfRule type="cellIs" dxfId="36" priority="35" stopIfTrue="1" operator="equal">
      <formula>0</formula>
    </cfRule>
  </conditionalFormatting>
  <conditionalFormatting sqref="E241">
    <cfRule type="cellIs" dxfId="35" priority="34" stopIfTrue="1" operator="equal">
      <formula>0</formula>
    </cfRule>
  </conditionalFormatting>
  <conditionalFormatting sqref="E242:E256">
    <cfRule type="cellIs" dxfId="34" priority="33" stopIfTrue="1" operator="equal">
      <formula>0</formula>
    </cfRule>
  </conditionalFormatting>
  <conditionalFormatting sqref="E257">
    <cfRule type="cellIs" dxfId="33" priority="32" stopIfTrue="1" operator="equal">
      <formula>0</formula>
    </cfRule>
  </conditionalFormatting>
  <conditionalFormatting sqref="E257">
    <cfRule type="cellIs" dxfId="32" priority="31" stopIfTrue="1" operator="equal">
      <formula>0</formula>
    </cfRule>
  </conditionalFormatting>
  <conditionalFormatting sqref="E258:E272">
    <cfRule type="cellIs" dxfId="31" priority="30" stopIfTrue="1" operator="equal">
      <formula>0</formula>
    </cfRule>
  </conditionalFormatting>
  <conditionalFormatting sqref="F225:G225">
    <cfRule type="cellIs" dxfId="30" priority="29" stopIfTrue="1" operator="equal">
      <formula>0</formula>
    </cfRule>
  </conditionalFormatting>
  <conditionalFormatting sqref="F225:G225">
    <cfRule type="cellIs" dxfId="29" priority="28" stopIfTrue="1" operator="equal">
      <formula>0</formula>
    </cfRule>
  </conditionalFormatting>
  <conditionalFormatting sqref="F231:G231">
    <cfRule type="cellIs" dxfId="28" priority="27" stopIfTrue="1" operator="equal">
      <formula>0</formula>
    </cfRule>
  </conditionalFormatting>
  <conditionalFormatting sqref="F231:G231">
    <cfRule type="cellIs" dxfId="27" priority="26" stopIfTrue="1" operator="equal">
      <formula>0</formula>
    </cfRule>
  </conditionalFormatting>
  <conditionalFormatting sqref="F237:G237">
    <cfRule type="cellIs" dxfId="26" priority="25" stopIfTrue="1" operator="equal">
      <formula>0</formula>
    </cfRule>
  </conditionalFormatting>
  <conditionalFormatting sqref="F237:G237">
    <cfRule type="cellIs" dxfId="25" priority="24" stopIfTrue="1" operator="equal">
      <formula>0</formula>
    </cfRule>
  </conditionalFormatting>
  <conditionalFormatting sqref="F241:G241">
    <cfRule type="cellIs" dxfId="24" priority="23" stopIfTrue="1" operator="equal">
      <formula>0</formula>
    </cfRule>
  </conditionalFormatting>
  <conditionalFormatting sqref="F241:G241">
    <cfRule type="cellIs" dxfId="23" priority="22" stopIfTrue="1" operator="equal">
      <formula>0</formula>
    </cfRule>
  </conditionalFormatting>
  <conditionalFormatting sqref="F247:G247">
    <cfRule type="cellIs" dxfId="22" priority="21" stopIfTrue="1" operator="equal">
      <formula>0</formula>
    </cfRule>
  </conditionalFormatting>
  <conditionalFormatting sqref="F247:G247">
    <cfRule type="cellIs" dxfId="21" priority="20" stopIfTrue="1" operator="equal">
      <formula>0</formula>
    </cfRule>
  </conditionalFormatting>
  <conditionalFormatting sqref="F253:G253">
    <cfRule type="cellIs" dxfId="20" priority="19" stopIfTrue="1" operator="equal">
      <formula>0</formula>
    </cfRule>
  </conditionalFormatting>
  <conditionalFormatting sqref="F253:G253">
    <cfRule type="cellIs" dxfId="19" priority="18" stopIfTrue="1" operator="equal">
      <formula>0</formula>
    </cfRule>
  </conditionalFormatting>
  <conditionalFormatting sqref="F257:G257">
    <cfRule type="cellIs" dxfId="18" priority="17" stopIfTrue="1" operator="equal">
      <formula>0</formula>
    </cfRule>
  </conditionalFormatting>
  <conditionalFormatting sqref="F257:G257">
    <cfRule type="cellIs" dxfId="17" priority="16" stopIfTrue="1" operator="equal">
      <formula>0</formula>
    </cfRule>
  </conditionalFormatting>
  <conditionalFormatting sqref="F263:G263">
    <cfRule type="cellIs" dxfId="16" priority="15" stopIfTrue="1" operator="equal">
      <formula>0</formula>
    </cfRule>
  </conditionalFormatting>
  <conditionalFormatting sqref="F263:G263">
    <cfRule type="cellIs" dxfId="15" priority="14" stopIfTrue="1" operator="equal">
      <formula>0</formula>
    </cfRule>
  </conditionalFormatting>
  <conditionalFormatting sqref="F269:G269">
    <cfRule type="cellIs" dxfId="14" priority="13" stopIfTrue="1" operator="equal">
      <formula>0</formula>
    </cfRule>
  </conditionalFormatting>
  <conditionalFormatting sqref="F269:G269">
    <cfRule type="cellIs" dxfId="13" priority="12" stopIfTrue="1" operator="equal">
      <formula>0</formula>
    </cfRule>
  </conditionalFormatting>
  <conditionalFormatting sqref="L225:M225">
    <cfRule type="cellIs" dxfId="12" priority="11" stopIfTrue="1" operator="equal">
      <formula>0</formula>
    </cfRule>
  </conditionalFormatting>
  <conditionalFormatting sqref="L225:M225">
    <cfRule type="cellIs" dxfId="11" priority="10" stopIfTrue="1" operator="equal">
      <formula>0</formula>
    </cfRule>
  </conditionalFormatting>
  <conditionalFormatting sqref="L231:M231">
    <cfRule type="cellIs" dxfId="10" priority="9" stopIfTrue="1" operator="equal">
      <formula>0</formula>
    </cfRule>
  </conditionalFormatting>
  <conditionalFormatting sqref="L231:M231">
    <cfRule type="cellIs" dxfId="9" priority="8" stopIfTrue="1" operator="equal">
      <formula>0</formula>
    </cfRule>
  </conditionalFormatting>
  <conditionalFormatting sqref="L237:M237">
    <cfRule type="cellIs" dxfId="8" priority="7" stopIfTrue="1" operator="equal">
      <formula>0</formula>
    </cfRule>
  </conditionalFormatting>
  <conditionalFormatting sqref="L237:M237">
    <cfRule type="cellIs" dxfId="7" priority="6" stopIfTrue="1" operator="equal">
      <formula>0</formula>
    </cfRule>
  </conditionalFormatting>
  <conditionalFormatting sqref="M226:M230">
    <cfRule type="cellIs" dxfId="6" priority="5" stopIfTrue="1" operator="equal">
      <formula>0</formula>
    </cfRule>
  </conditionalFormatting>
  <conditionalFormatting sqref="S231">
    <cfRule type="cellIs" dxfId="5" priority="4" stopIfTrue="1" operator="equal">
      <formula>0</formula>
    </cfRule>
  </conditionalFormatting>
  <conditionalFormatting sqref="S231">
    <cfRule type="cellIs" dxfId="4" priority="3" stopIfTrue="1" operator="equal">
      <formula>0</formula>
    </cfRule>
  </conditionalFormatting>
  <conditionalFormatting sqref="R231">
    <cfRule type="cellIs" dxfId="3" priority="2" stopIfTrue="1" operator="equal">
      <formula>0</formula>
    </cfRule>
  </conditionalFormatting>
  <conditionalFormatting sqref="R231:R236">
    <cfRule type="cellIs" dxfId="2" priority="1" stopIfTrue="1" operator="equal">
      <formula>0</formula>
    </cfRule>
  </conditionalFormatting>
  <pageMargins left="0.7" right="0.7" top="0.75" bottom="0.75" header="0.5" footer="0.5"/>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autoPageBreaks="0"/>
  </sheetPr>
  <dimension ref="A1:AF217"/>
  <sheetViews>
    <sheetView showRuler="0" topLeftCell="A152" zoomScale="85" workbookViewId="0">
      <selection activeCell="I247" sqref="I247"/>
    </sheetView>
  </sheetViews>
  <sheetFormatPr baseColWidth="10" defaultColWidth="17.33203125" defaultRowHeight="15" customHeight="1" x14ac:dyDescent="0.15"/>
  <cols>
    <col min="1" max="1" width="9.1640625" style="223" customWidth="1"/>
    <col min="2" max="2" width="17.6640625" style="223" customWidth="1"/>
    <col min="3" max="3" width="9.1640625" style="223" customWidth="1"/>
    <col min="4" max="4" width="8.5" style="223" customWidth="1"/>
    <col min="5" max="5" width="8.83203125" style="223" customWidth="1"/>
    <col min="6" max="6" width="10.1640625" style="223" customWidth="1"/>
    <col min="7" max="7" width="9.1640625" style="223" customWidth="1"/>
    <col min="8" max="8" width="8.33203125" style="223" customWidth="1"/>
    <col min="9" max="9" width="10" style="223" bestFit="1" customWidth="1"/>
    <col min="10" max="17" width="8.33203125" style="223" customWidth="1"/>
    <col min="18" max="21" width="7.33203125" style="223" customWidth="1"/>
    <col min="22" max="22" width="7.83203125" style="223" customWidth="1"/>
    <col min="23" max="23" width="8.5" style="223" customWidth="1"/>
    <col min="24" max="32" width="9.1640625" style="223" customWidth="1"/>
    <col min="33" max="16384" width="17.33203125" style="223"/>
  </cols>
  <sheetData>
    <row r="1" spans="1:32" ht="39.75" customHeight="1" x14ac:dyDescent="0.15">
      <c r="A1" s="1"/>
      <c r="B1" s="224"/>
      <c r="C1" s="225" t="s">
        <v>25</v>
      </c>
      <c r="D1" s="226" t="s">
        <v>26</v>
      </c>
      <c r="E1" s="226" t="s">
        <v>27</v>
      </c>
      <c r="F1" s="227" t="s">
        <v>28</v>
      </c>
      <c r="G1" s="227" t="s">
        <v>29</v>
      </c>
      <c r="H1" s="228" t="s">
        <v>30</v>
      </c>
      <c r="I1" s="228" t="s">
        <v>31</v>
      </c>
      <c r="J1" s="228" t="s">
        <v>32</v>
      </c>
      <c r="K1" s="228" t="s">
        <v>590</v>
      </c>
      <c r="L1" s="228" t="s">
        <v>591</v>
      </c>
      <c r="M1" s="228" t="s">
        <v>33</v>
      </c>
      <c r="N1" s="228" t="s">
        <v>34</v>
      </c>
      <c r="O1" s="229" t="s">
        <v>35</v>
      </c>
      <c r="P1" s="229" t="s">
        <v>36</v>
      </c>
      <c r="Q1" s="229" t="s">
        <v>37</v>
      </c>
      <c r="R1" s="230" t="s">
        <v>38</v>
      </c>
      <c r="S1" s="230" t="s">
        <v>39</v>
      </c>
      <c r="T1" s="231" t="s">
        <v>769</v>
      </c>
      <c r="U1" s="231" t="s">
        <v>769</v>
      </c>
      <c r="V1" s="232" t="s">
        <v>40</v>
      </c>
      <c r="W1" s="232" t="s">
        <v>41</v>
      </c>
      <c r="X1" s="1"/>
      <c r="Y1" s="1"/>
      <c r="Z1" s="1"/>
      <c r="AA1" s="1"/>
      <c r="AB1" s="1"/>
      <c r="AC1" s="1"/>
      <c r="AD1" s="1"/>
      <c r="AE1" s="1"/>
      <c r="AF1" s="1"/>
    </row>
    <row r="2" spans="1:32" ht="12.75" customHeight="1" x14ac:dyDescent="0.15">
      <c r="A2" s="6" t="b">
        <f>AND(IF((B2=Calculator!$B$3),1,0),IF((C2=Calculator!$D$3),1,0))</f>
        <v>0</v>
      </c>
      <c r="B2" s="130" t="s">
        <v>193</v>
      </c>
      <c r="C2" s="130">
        <v>1</v>
      </c>
      <c r="D2" s="233">
        <f>'Heros Stats (EDIT)'!C5</f>
        <v>772</v>
      </c>
      <c r="E2" s="233">
        <f>'Heros Stats (EDIT)'!D5</f>
        <v>4.0599999999999996</v>
      </c>
      <c r="F2" s="233">
        <f>'Heros Stats (EDIT)'!E5</f>
        <v>200</v>
      </c>
      <c r="G2" s="233">
        <f>'Heros Stats (EDIT)'!F5</f>
        <v>1.33</v>
      </c>
      <c r="H2" s="233">
        <f>'Heros Stats (EDIT)'!G5</f>
        <v>74</v>
      </c>
      <c r="I2" s="233">
        <f>'Heros Stats (EDIT)'!H5</f>
        <v>1</v>
      </c>
      <c r="J2" s="233">
        <f>'Heros Stats (EDIT)'!I5</f>
        <v>0</v>
      </c>
      <c r="K2" s="233">
        <f>'Heros Stats (EDIT)'!J5</f>
        <v>0</v>
      </c>
      <c r="L2" s="233">
        <f>'Heros Stats (EDIT)'!K5</f>
        <v>0</v>
      </c>
      <c r="M2" s="233">
        <f>'Heros Stats (EDIT)'!L5</f>
        <v>0</v>
      </c>
      <c r="N2" s="233">
        <f>'Heros Stats (EDIT)'!M5</f>
        <v>0.5</v>
      </c>
      <c r="O2" s="233">
        <f>'Heros Stats (EDIT)'!N5</f>
        <v>0</v>
      </c>
      <c r="P2" s="233">
        <f>'Heros Stats (EDIT)'!O5</f>
        <v>0</v>
      </c>
      <c r="Q2" s="233">
        <f>'Heros Stats (EDIT)'!P5</f>
        <v>0</v>
      </c>
      <c r="R2" s="233">
        <f>'Heros Stats (EDIT)'!Q5</f>
        <v>25</v>
      </c>
      <c r="S2" s="233">
        <f>'Heros Stats (EDIT)'!R5</f>
        <v>25</v>
      </c>
      <c r="T2" s="233">
        <f>'Heros Stats (EDIT)'!S5</f>
        <v>0</v>
      </c>
      <c r="U2" s="233">
        <f>'Heros Stats (EDIT)'!T5</f>
        <v>0</v>
      </c>
      <c r="V2" s="233">
        <f>'Heros Stats (EDIT)'!U5</f>
        <v>1.5</v>
      </c>
      <c r="W2" s="233">
        <f>'Heros Stats (EDIT)'!V5</f>
        <v>3.4</v>
      </c>
      <c r="X2" s="1"/>
      <c r="Y2" s="1"/>
      <c r="Z2" s="1"/>
      <c r="AA2" s="1"/>
      <c r="AB2" s="1"/>
      <c r="AC2" s="1"/>
      <c r="AD2" s="1"/>
      <c r="AE2" s="1"/>
      <c r="AF2" s="1"/>
    </row>
    <row r="3" spans="1:32" ht="12.75" customHeight="1" x14ac:dyDescent="0.15">
      <c r="A3" s="6" t="b">
        <f>AND(IF((B3=Calculator!$B$3),1,0),IF((C3=Calculator!$D$3),1,0))</f>
        <v>0</v>
      </c>
      <c r="B3" s="130" t="s">
        <v>194</v>
      </c>
      <c r="C3" s="130">
        <v>2</v>
      </c>
      <c r="D3" s="233">
        <f>'Heros Stats (EDIT)'!C6</f>
        <v>839</v>
      </c>
      <c r="E3" s="233">
        <f>'Heros Stats (EDIT)'!D6</f>
        <v>4.4099999999999993</v>
      </c>
      <c r="F3" s="233">
        <f>'Heros Stats (EDIT)'!E6</f>
        <v>224</v>
      </c>
      <c r="G3" s="233">
        <f>'Heros Stats (EDIT)'!F6</f>
        <v>1.49</v>
      </c>
      <c r="H3" s="233">
        <f>'Heros Stats (EDIT)'!G6</f>
        <v>80.090909090909093</v>
      </c>
      <c r="I3" s="233">
        <f>'Heros Stats (EDIT)'!H6</f>
        <v>1.0327272727272727</v>
      </c>
      <c r="J3" s="233">
        <f>'Heros Stats (EDIT)'!I6</f>
        <v>0</v>
      </c>
      <c r="K3" s="233">
        <f>'Heros Stats (EDIT)'!J6</f>
        <v>0</v>
      </c>
      <c r="L3" s="233">
        <f>'Heros Stats (EDIT)'!K6</f>
        <v>0</v>
      </c>
      <c r="M3" s="233">
        <f>'Heros Stats (EDIT)'!L6</f>
        <v>0</v>
      </c>
      <c r="N3" s="233">
        <f>'Heros Stats (EDIT)'!M6</f>
        <v>0.5</v>
      </c>
      <c r="O3" s="233">
        <f>'Heros Stats (EDIT)'!N6</f>
        <v>0</v>
      </c>
      <c r="P3" s="233">
        <f>'Heros Stats (EDIT)'!O6</f>
        <v>0</v>
      </c>
      <c r="Q3" s="233">
        <f>'Heros Stats (EDIT)'!P6</f>
        <v>0</v>
      </c>
      <c r="R3" s="233">
        <f>'Heros Stats (EDIT)'!Q6</f>
        <v>30</v>
      </c>
      <c r="S3" s="233">
        <f>'Heros Stats (EDIT)'!R6</f>
        <v>33</v>
      </c>
      <c r="T3" s="233">
        <f>'Heros Stats (EDIT)'!S6</f>
        <v>0</v>
      </c>
      <c r="U3" s="233">
        <f>'Heros Stats (EDIT)'!T6</f>
        <v>0</v>
      </c>
      <c r="V3" s="233">
        <f>'Heros Stats (EDIT)'!U6</f>
        <v>1.5</v>
      </c>
      <c r="W3" s="233">
        <f>'Heros Stats (EDIT)'!V6</f>
        <v>3.4</v>
      </c>
      <c r="X3" s="1"/>
      <c r="Y3" s="1"/>
      <c r="Z3" s="1"/>
      <c r="AA3" s="1"/>
      <c r="AB3" s="1"/>
      <c r="AC3" s="1"/>
      <c r="AD3" s="1"/>
      <c r="AE3" s="1"/>
      <c r="AF3" s="1"/>
    </row>
    <row r="4" spans="1:32" ht="12.75" customHeight="1" x14ac:dyDescent="0.15">
      <c r="A4" s="6" t="b">
        <f>AND(IF((B4=Calculator!$B$3),1,0),IF((C4=Calculator!$D$3),1,0))</f>
        <v>0</v>
      </c>
      <c r="B4" s="130" t="s">
        <v>195</v>
      </c>
      <c r="C4" s="130">
        <v>3</v>
      </c>
      <c r="D4" s="233">
        <f>'Heros Stats (EDIT)'!C7</f>
        <v>906</v>
      </c>
      <c r="E4" s="233">
        <f>'Heros Stats (EDIT)'!D7</f>
        <v>4.7599999999999989</v>
      </c>
      <c r="F4" s="233">
        <f>'Heros Stats (EDIT)'!E7</f>
        <v>248</v>
      </c>
      <c r="G4" s="233">
        <f>'Heros Stats (EDIT)'!F7</f>
        <v>1.65</v>
      </c>
      <c r="H4" s="233">
        <f>'Heros Stats (EDIT)'!G7</f>
        <v>86.181818181818187</v>
      </c>
      <c r="I4" s="233">
        <f>'Heros Stats (EDIT)'!H7</f>
        <v>1.0654545454545454</v>
      </c>
      <c r="J4" s="233">
        <f>'Heros Stats (EDIT)'!I7</f>
        <v>0</v>
      </c>
      <c r="K4" s="233">
        <f>'Heros Stats (EDIT)'!J7</f>
        <v>0</v>
      </c>
      <c r="L4" s="233">
        <f>'Heros Stats (EDIT)'!K7</f>
        <v>0</v>
      </c>
      <c r="M4" s="233">
        <f>'Heros Stats (EDIT)'!L7</f>
        <v>0</v>
      </c>
      <c r="N4" s="233">
        <f>'Heros Stats (EDIT)'!M7</f>
        <v>0.5</v>
      </c>
      <c r="O4" s="233">
        <f>'Heros Stats (EDIT)'!N7</f>
        <v>0</v>
      </c>
      <c r="P4" s="233">
        <f>'Heros Stats (EDIT)'!O7</f>
        <v>0</v>
      </c>
      <c r="Q4" s="233">
        <f>'Heros Stats (EDIT)'!P7</f>
        <v>0</v>
      </c>
      <c r="R4" s="233">
        <f>'Heros Stats (EDIT)'!Q7</f>
        <v>35</v>
      </c>
      <c r="S4" s="233">
        <f>'Heros Stats (EDIT)'!R7</f>
        <v>41</v>
      </c>
      <c r="T4" s="233">
        <f>'Heros Stats (EDIT)'!S7</f>
        <v>0</v>
      </c>
      <c r="U4" s="233">
        <f>'Heros Stats (EDIT)'!T7</f>
        <v>0</v>
      </c>
      <c r="V4" s="233">
        <f>'Heros Stats (EDIT)'!U7</f>
        <v>1.5</v>
      </c>
      <c r="W4" s="233">
        <f>'Heros Stats (EDIT)'!V7</f>
        <v>3.4</v>
      </c>
      <c r="X4" s="1"/>
      <c r="Y4" s="1"/>
      <c r="Z4" s="1"/>
      <c r="AA4" s="1"/>
      <c r="AB4" s="1"/>
      <c r="AC4" s="1"/>
      <c r="AD4" s="1"/>
      <c r="AE4" s="1"/>
      <c r="AF4" s="1"/>
    </row>
    <row r="5" spans="1:32" ht="12.75" customHeight="1" x14ac:dyDescent="0.15">
      <c r="A5" s="6" t="b">
        <f>AND(IF((B5=Calculator!$B$3),1,0),IF((C5=Calculator!$D$3),1,0))</f>
        <v>0</v>
      </c>
      <c r="B5" s="130" t="s">
        <v>196</v>
      </c>
      <c r="C5" s="130">
        <v>4</v>
      </c>
      <c r="D5" s="233">
        <f>'Heros Stats (EDIT)'!C8</f>
        <v>973</v>
      </c>
      <c r="E5" s="233">
        <f>'Heros Stats (EDIT)'!D8</f>
        <v>5.1099999999999985</v>
      </c>
      <c r="F5" s="233">
        <f>'Heros Stats (EDIT)'!E8</f>
        <v>272</v>
      </c>
      <c r="G5" s="233">
        <f>'Heros Stats (EDIT)'!F8</f>
        <v>1.8099999999999998</v>
      </c>
      <c r="H5" s="233">
        <f>'Heros Stats (EDIT)'!G8</f>
        <v>92.27272727272728</v>
      </c>
      <c r="I5" s="233">
        <f>'Heros Stats (EDIT)'!H8</f>
        <v>1.0981818181818181</v>
      </c>
      <c r="J5" s="233">
        <f>'Heros Stats (EDIT)'!I8</f>
        <v>0</v>
      </c>
      <c r="K5" s="233">
        <f>'Heros Stats (EDIT)'!J8</f>
        <v>0</v>
      </c>
      <c r="L5" s="233">
        <f>'Heros Stats (EDIT)'!K8</f>
        <v>0</v>
      </c>
      <c r="M5" s="233">
        <f>'Heros Stats (EDIT)'!L8</f>
        <v>0</v>
      </c>
      <c r="N5" s="233">
        <f>'Heros Stats (EDIT)'!M8</f>
        <v>0.5</v>
      </c>
      <c r="O5" s="233">
        <f>'Heros Stats (EDIT)'!N8</f>
        <v>0</v>
      </c>
      <c r="P5" s="233">
        <f>'Heros Stats (EDIT)'!O8</f>
        <v>0</v>
      </c>
      <c r="Q5" s="233">
        <f>'Heros Stats (EDIT)'!P8</f>
        <v>0</v>
      </c>
      <c r="R5" s="233">
        <f>'Heros Stats (EDIT)'!Q8</f>
        <v>40</v>
      </c>
      <c r="S5" s="233">
        <f>'Heros Stats (EDIT)'!R8</f>
        <v>49</v>
      </c>
      <c r="T5" s="233">
        <f>'Heros Stats (EDIT)'!S8</f>
        <v>0</v>
      </c>
      <c r="U5" s="233">
        <f>'Heros Stats (EDIT)'!T8</f>
        <v>0</v>
      </c>
      <c r="V5" s="233">
        <f>'Heros Stats (EDIT)'!U8</f>
        <v>1.5</v>
      </c>
      <c r="W5" s="233">
        <f>'Heros Stats (EDIT)'!V8</f>
        <v>3.4</v>
      </c>
      <c r="X5" s="1"/>
      <c r="Y5" s="1"/>
      <c r="Z5" s="1"/>
      <c r="AA5" s="1"/>
      <c r="AB5" s="1"/>
      <c r="AC5" s="1"/>
      <c r="AD5" s="1"/>
      <c r="AE5" s="1"/>
      <c r="AF5" s="1"/>
    </row>
    <row r="6" spans="1:32" ht="12.75" customHeight="1" x14ac:dyDescent="0.15">
      <c r="A6" s="6" t="b">
        <f>AND(IF((B6=Calculator!$B$3),1,0),IF((C6=Calculator!$D$3),1,0))</f>
        <v>0</v>
      </c>
      <c r="B6" s="130" t="s">
        <v>197</v>
      </c>
      <c r="C6" s="130">
        <v>5</v>
      </c>
      <c r="D6" s="233">
        <f>'Heros Stats (EDIT)'!C9</f>
        <v>1040</v>
      </c>
      <c r="E6" s="233">
        <f>'Heros Stats (EDIT)'!D9</f>
        <v>5.4599999999999982</v>
      </c>
      <c r="F6" s="233">
        <f>'Heros Stats (EDIT)'!E9</f>
        <v>296</v>
      </c>
      <c r="G6" s="233">
        <f>'Heros Stats (EDIT)'!F9</f>
        <v>1.9699999999999998</v>
      </c>
      <c r="H6" s="233">
        <f>'Heros Stats (EDIT)'!G9</f>
        <v>98.363636363636374</v>
      </c>
      <c r="I6" s="233">
        <f>'Heros Stats (EDIT)'!H9</f>
        <v>1.1309090909090909</v>
      </c>
      <c r="J6" s="233">
        <f>'Heros Stats (EDIT)'!I9</f>
        <v>0</v>
      </c>
      <c r="K6" s="233">
        <f>'Heros Stats (EDIT)'!J9</f>
        <v>0</v>
      </c>
      <c r="L6" s="233">
        <f>'Heros Stats (EDIT)'!K9</f>
        <v>0</v>
      </c>
      <c r="M6" s="233">
        <f>'Heros Stats (EDIT)'!L9</f>
        <v>0</v>
      </c>
      <c r="N6" s="233">
        <f>'Heros Stats (EDIT)'!M9</f>
        <v>0.5</v>
      </c>
      <c r="O6" s="233">
        <f>'Heros Stats (EDIT)'!N9</f>
        <v>0</v>
      </c>
      <c r="P6" s="233">
        <f>'Heros Stats (EDIT)'!O9</f>
        <v>0</v>
      </c>
      <c r="Q6" s="233">
        <f>'Heros Stats (EDIT)'!P9</f>
        <v>0</v>
      </c>
      <c r="R6" s="233">
        <f>'Heros Stats (EDIT)'!Q9</f>
        <v>45</v>
      </c>
      <c r="S6" s="233">
        <f>'Heros Stats (EDIT)'!R9</f>
        <v>57</v>
      </c>
      <c r="T6" s="233">
        <f>'Heros Stats (EDIT)'!S9</f>
        <v>0</v>
      </c>
      <c r="U6" s="233">
        <f>'Heros Stats (EDIT)'!T9</f>
        <v>0</v>
      </c>
      <c r="V6" s="233">
        <f>'Heros Stats (EDIT)'!U9</f>
        <v>1.5</v>
      </c>
      <c r="W6" s="233">
        <f>'Heros Stats (EDIT)'!V9</f>
        <v>3.4</v>
      </c>
      <c r="X6" s="1"/>
      <c r="Y6" s="1"/>
      <c r="Z6" s="1"/>
      <c r="AA6" s="1"/>
      <c r="AB6" s="1"/>
      <c r="AC6" s="1"/>
      <c r="AD6" s="1"/>
      <c r="AE6" s="1"/>
      <c r="AF6" s="1"/>
    </row>
    <row r="7" spans="1:32" ht="12.75" customHeight="1" x14ac:dyDescent="0.15">
      <c r="A7" s="6" t="b">
        <f>AND(IF((B7=Calculator!$B$3),1,0),IF((C7=Calculator!$D$3),1,0))</f>
        <v>0</v>
      </c>
      <c r="B7" s="130" t="s">
        <v>198</v>
      </c>
      <c r="C7" s="130">
        <v>6</v>
      </c>
      <c r="D7" s="233">
        <f>'Heros Stats (EDIT)'!C10</f>
        <v>1107</v>
      </c>
      <c r="E7" s="233">
        <f>'Heros Stats (EDIT)'!D10</f>
        <v>5.8099999999999978</v>
      </c>
      <c r="F7" s="233">
        <f>'Heros Stats (EDIT)'!E10</f>
        <v>320</v>
      </c>
      <c r="G7" s="233">
        <f>'Heros Stats (EDIT)'!F10</f>
        <v>2.13</v>
      </c>
      <c r="H7" s="233">
        <f>'Heros Stats (EDIT)'!G10</f>
        <v>104.45454545454547</v>
      </c>
      <c r="I7" s="233">
        <f>'Heros Stats (EDIT)'!H10</f>
        <v>1.1636363636363636</v>
      </c>
      <c r="J7" s="233">
        <f>'Heros Stats (EDIT)'!I10</f>
        <v>0</v>
      </c>
      <c r="K7" s="233">
        <f>'Heros Stats (EDIT)'!J10</f>
        <v>0</v>
      </c>
      <c r="L7" s="233">
        <f>'Heros Stats (EDIT)'!K10</f>
        <v>0</v>
      </c>
      <c r="M7" s="233">
        <f>'Heros Stats (EDIT)'!L10</f>
        <v>0</v>
      </c>
      <c r="N7" s="233">
        <f>'Heros Stats (EDIT)'!M10</f>
        <v>0.5</v>
      </c>
      <c r="O7" s="233">
        <f>'Heros Stats (EDIT)'!N10</f>
        <v>0</v>
      </c>
      <c r="P7" s="233">
        <f>'Heros Stats (EDIT)'!O10</f>
        <v>0</v>
      </c>
      <c r="Q7" s="233">
        <f>'Heros Stats (EDIT)'!P10</f>
        <v>0</v>
      </c>
      <c r="R7" s="233">
        <f>'Heros Stats (EDIT)'!Q10</f>
        <v>50</v>
      </c>
      <c r="S7" s="233">
        <f>'Heros Stats (EDIT)'!R10</f>
        <v>65</v>
      </c>
      <c r="T7" s="233">
        <f>'Heros Stats (EDIT)'!S10</f>
        <v>0</v>
      </c>
      <c r="U7" s="233">
        <f>'Heros Stats (EDIT)'!T10</f>
        <v>0</v>
      </c>
      <c r="V7" s="233">
        <f>'Heros Stats (EDIT)'!U10</f>
        <v>1.5</v>
      </c>
      <c r="W7" s="233">
        <f>'Heros Stats (EDIT)'!V10</f>
        <v>3.4</v>
      </c>
      <c r="X7" s="1"/>
      <c r="Y7" s="1"/>
      <c r="Z7" s="1"/>
      <c r="AA7" s="1"/>
      <c r="AB7" s="1"/>
      <c r="AC7" s="1"/>
      <c r="AD7" s="1"/>
      <c r="AE7" s="1"/>
      <c r="AF7" s="1"/>
    </row>
    <row r="8" spans="1:32" ht="12.75" customHeight="1" x14ac:dyDescent="0.15">
      <c r="A8" s="6" t="b">
        <f>AND(IF((B8=Calculator!$B$3),1,0),IF((C8=Calculator!$D$3),1,0))</f>
        <v>0</v>
      </c>
      <c r="B8" s="130" t="s">
        <v>208</v>
      </c>
      <c r="C8" s="130">
        <v>7</v>
      </c>
      <c r="D8" s="233">
        <f>'Heros Stats (EDIT)'!C11</f>
        <v>1174</v>
      </c>
      <c r="E8" s="233">
        <f>'Heros Stats (EDIT)'!D11</f>
        <v>6.1599999999999975</v>
      </c>
      <c r="F8" s="233">
        <f>'Heros Stats (EDIT)'!E11</f>
        <v>344</v>
      </c>
      <c r="G8" s="233">
        <f>'Heros Stats (EDIT)'!F11</f>
        <v>2.29</v>
      </c>
      <c r="H8" s="233">
        <f>'Heros Stats (EDIT)'!G11</f>
        <v>110.54545454545456</v>
      </c>
      <c r="I8" s="233">
        <f>'Heros Stats (EDIT)'!H11</f>
        <v>1.1963636363636363</v>
      </c>
      <c r="J8" s="233">
        <f>'Heros Stats (EDIT)'!I11</f>
        <v>0</v>
      </c>
      <c r="K8" s="233">
        <f>'Heros Stats (EDIT)'!J11</f>
        <v>0</v>
      </c>
      <c r="L8" s="233">
        <f>'Heros Stats (EDIT)'!K11</f>
        <v>0</v>
      </c>
      <c r="M8" s="233">
        <f>'Heros Stats (EDIT)'!L11</f>
        <v>0</v>
      </c>
      <c r="N8" s="233">
        <f>'Heros Stats (EDIT)'!M11</f>
        <v>0.5</v>
      </c>
      <c r="O8" s="233">
        <f>'Heros Stats (EDIT)'!N11</f>
        <v>0</v>
      </c>
      <c r="P8" s="233">
        <f>'Heros Stats (EDIT)'!O11</f>
        <v>0</v>
      </c>
      <c r="Q8" s="233">
        <f>'Heros Stats (EDIT)'!P11</f>
        <v>0</v>
      </c>
      <c r="R8" s="233">
        <f>'Heros Stats (EDIT)'!Q11</f>
        <v>55</v>
      </c>
      <c r="S8" s="233">
        <f>'Heros Stats (EDIT)'!R11</f>
        <v>73</v>
      </c>
      <c r="T8" s="233">
        <f>'Heros Stats (EDIT)'!S11</f>
        <v>0</v>
      </c>
      <c r="U8" s="233">
        <f>'Heros Stats (EDIT)'!T11</f>
        <v>0</v>
      </c>
      <c r="V8" s="233">
        <f>'Heros Stats (EDIT)'!U11</f>
        <v>1.5</v>
      </c>
      <c r="W8" s="233">
        <f>'Heros Stats (EDIT)'!V11</f>
        <v>3.4</v>
      </c>
      <c r="X8" s="1"/>
      <c r="Y8" s="1"/>
      <c r="Z8" s="1"/>
      <c r="AA8" s="1"/>
      <c r="AB8" s="1"/>
      <c r="AC8" s="1"/>
      <c r="AD8" s="1"/>
      <c r="AE8" s="1"/>
      <c r="AF8" s="1"/>
    </row>
    <row r="9" spans="1:32" ht="12.75" customHeight="1" x14ac:dyDescent="0.15">
      <c r="A9" s="6" t="b">
        <f>AND(IF((B9=Calculator!$B$3),1,0),IF((C9=Calculator!$D$3),1,0))</f>
        <v>0</v>
      </c>
      <c r="B9" s="130" t="s">
        <v>209</v>
      </c>
      <c r="C9" s="130">
        <v>8</v>
      </c>
      <c r="D9" s="233">
        <f>'Heros Stats (EDIT)'!C12</f>
        <v>1241</v>
      </c>
      <c r="E9" s="233">
        <f>'Heros Stats (EDIT)'!D12</f>
        <v>6.5099999999999971</v>
      </c>
      <c r="F9" s="233">
        <f>'Heros Stats (EDIT)'!E12</f>
        <v>368</v>
      </c>
      <c r="G9" s="233">
        <f>'Heros Stats (EDIT)'!F12</f>
        <v>2.4500000000000002</v>
      </c>
      <c r="H9" s="233">
        <f>'Heros Stats (EDIT)'!G12</f>
        <v>116.63636363636365</v>
      </c>
      <c r="I9" s="233">
        <f>'Heros Stats (EDIT)'!H12</f>
        <v>1.229090909090909</v>
      </c>
      <c r="J9" s="233">
        <f>'Heros Stats (EDIT)'!I12</f>
        <v>0</v>
      </c>
      <c r="K9" s="233">
        <f>'Heros Stats (EDIT)'!J12</f>
        <v>0</v>
      </c>
      <c r="L9" s="233">
        <f>'Heros Stats (EDIT)'!K12</f>
        <v>0</v>
      </c>
      <c r="M9" s="233">
        <f>'Heros Stats (EDIT)'!L12</f>
        <v>0</v>
      </c>
      <c r="N9" s="233">
        <f>'Heros Stats (EDIT)'!M12</f>
        <v>0.5</v>
      </c>
      <c r="O9" s="233">
        <f>'Heros Stats (EDIT)'!N12</f>
        <v>0</v>
      </c>
      <c r="P9" s="233">
        <f>'Heros Stats (EDIT)'!O12</f>
        <v>0</v>
      </c>
      <c r="Q9" s="233">
        <f>'Heros Stats (EDIT)'!P12</f>
        <v>0</v>
      </c>
      <c r="R9" s="233">
        <f>'Heros Stats (EDIT)'!Q12</f>
        <v>60</v>
      </c>
      <c r="S9" s="233">
        <f>'Heros Stats (EDIT)'!R12</f>
        <v>81</v>
      </c>
      <c r="T9" s="233">
        <f>'Heros Stats (EDIT)'!S12</f>
        <v>0</v>
      </c>
      <c r="U9" s="233">
        <f>'Heros Stats (EDIT)'!T12</f>
        <v>0</v>
      </c>
      <c r="V9" s="233">
        <f>'Heros Stats (EDIT)'!U12</f>
        <v>1.5</v>
      </c>
      <c r="W9" s="233">
        <f>'Heros Stats (EDIT)'!V12</f>
        <v>3.4</v>
      </c>
      <c r="X9" s="1"/>
      <c r="Y9" s="1"/>
      <c r="Z9" s="1"/>
      <c r="AA9" s="1"/>
      <c r="AB9" s="1"/>
      <c r="AC9" s="1"/>
      <c r="AD9" s="1"/>
      <c r="AE9" s="1"/>
      <c r="AF9" s="1"/>
    </row>
    <row r="10" spans="1:32" ht="12.75" customHeight="1" x14ac:dyDescent="0.15">
      <c r="A10" s="6" t="b">
        <f>AND(IF((B10=Calculator!$B$3),1,0),IF((C10=Calculator!$D$3),1,0))</f>
        <v>0</v>
      </c>
      <c r="B10" s="130" t="s">
        <v>210</v>
      </c>
      <c r="C10" s="130">
        <v>9</v>
      </c>
      <c r="D10" s="233">
        <f>'Heros Stats (EDIT)'!C13</f>
        <v>1308</v>
      </c>
      <c r="E10" s="233">
        <f>'Heros Stats (EDIT)'!D13</f>
        <v>6.8599999999999968</v>
      </c>
      <c r="F10" s="233">
        <f>'Heros Stats (EDIT)'!E13</f>
        <v>392</v>
      </c>
      <c r="G10" s="233">
        <f>'Heros Stats (EDIT)'!F13</f>
        <v>2.6100000000000003</v>
      </c>
      <c r="H10" s="233">
        <f>'Heros Stats (EDIT)'!G13</f>
        <v>122.72727272727275</v>
      </c>
      <c r="I10" s="233">
        <f>'Heros Stats (EDIT)'!H13</f>
        <v>1.2618181818181817</v>
      </c>
      <c r="J10" s="233">
        <f>'Heros Stats (EDIT)'!I13</f>
        <v>0</v>
      </c>
      <c r="K10" s="233">
        <f>'Heros Stats (EDIT)'!J13</f>
        <v>0</v>
      </c>
      <c r="L10" s="233">
        <f>'Heros Stats (EDIT)'!K13</f>
        <v>0</v>
      </c>
      <c r="M10" s="233">
        <f>'Heros Stats (EDIT)'!L13</f>
        <v>0</v>
      </c>
      <c r="N10" s="233">
        <f>'Heros Stats (EDIT)'!M13</f>
        <v>0.5</v>
      </c>
      <c r="O10" s="233">
        <f>'Heros Stats (EDIT)'!N13</f>
        <v>0</v>
      </c>
      <c r="P10" s="233">
        <f>'Heros Stats (EDIT)'!O13</f>
        <v>0</v>
      </c>
      <c r="Q10" s="233">
        <f>'Heros Stats (EDIT)'!P13</f>
        <v>0</v>
      </c>
      <c r="R10" s="233">
        <f>'Heros Stats (EDIT)'!Q13</f>
        <v>65</v>
      </c>
      <c r="S10" s="233">
        <f>'Heros Stats (EDIT)'!R13</f>
        <v>89</v>
      </c>
      <c r="T10" s="233">
        <f>'Heros Stats (EDIT)'!S13</f>
        <v>0</v>
      </c>
      <c r="U10" s="233">
        <f>'Heros Stats (EDIT)'!T13</f>
        <v>0</v>
      </c>
      <c r="V10" s="233">
        <f>'Heros Stats (EDIT)'!U13</f>
        <v>1.5</v>
      </c>
      <c r="W10" s="233">
        <f>'Heros Stats (EDIT)'!V13</f>
        <v>3.4</v>
      </c>
      <c r="X10" s="1"/>
      <c r="Y10" s="1"/>
      <c r="Z10" s="1"/>
      <c r="AA10" s="1"/>
      <c r="AB10" s="1"/>
      <c r="AC10" s="1"/>
      <c r="AD10" s="1"/>
      <c r="AE10" s="1"/>
      <c r="AF10" s="1"/>
    </row>
    <row r="11" spans="1:32" ht="12.75" customHeight="1" x14ac:dyDescent="0.15">
      <c r="A11" s="6" t="b">
        <f>AND(IF((B11=Calculator!$B$3),1,0),IF((C11=Calculator!$D$3),1,0))</f>
        <v>0</v>
      </c>
      <c r="B11" s="130" t="s">
        <v>211</v>
      </c>
      <c r="C11" s="130">
        <v>10</v>
      </c>
      <c r="D11" s="233">
        <f>'Heros Stats (EDIT)'!C14</f>
        <v>1375</v>
      </c>
      <c r="E11" s="233">
        <f>'Heros Stats (EDIT)'!D14</f>
        <v>7.2099999999999964</v>
      </c>
      <c r="F11" s="233">
        <f>'Heros Stats (EDIT)'!E14</f>
        <v>416</v>
      </c>
      <c r="G11" s="233">
        <f>'Heros Stats (EDIT)'!F14</f>
        <v>2.7700000000000005</v>
      </c>
      <c r="H11" s="233">
        <f>'Heros Stats (EDIT)'!G14</f>
        <v>128.81818181818184</v>
      </c>
      <c r="I11" s="233">
        <f>'Heros Stats (EDIT)'!H14</f>
        <v>1.2945454545454544</v>
      </c>
      <c r="J11" s="233">
        <f>'Heros Stats (EDIT)'!I14</f>
        <v>0</v>
      </c>
      <c r="K11" s="233">
        <f>'Heros Stats (EDIT)'!J14</f>
        <v>0</v>
      </c>
      <c r="L11" s="233">
        <f>'Heros Stats (EDIT)'!K14</f>
        <v>0</v>
      </c>
      <c r="M11" s="233">
        <f>'Heros Stats (EDIT)'!L14</f>
        <v>0</v>
      </c>
      <c r="N11" s="233">
        <f>'Heros Stats (EDIT)'!M14</f>
        <v>0.5</v>
      </c>
      <c r="O11" s="233">
        <f>'Heros Stats (EDIT)'!N14</f>
        <v>0</v>
      </c>
      <c r="P11" s="233">
        <f>'Heros Stats (EDIT)'!O14</f>
        <v>0</v>
      </c>
      <c r="Q11" s="233">
        <f>'Heros Stats (EDIT)'!P14</f>
        <v>0</v>
      </c>
      <c r="R11" s="233">
        <f>'Heros Stats (EDIT)'!Q14</f>
        <v>70</v>
      </c>
      <c r="S11" s="233">
        <f>'Heros Stats (EDIT)'!R14</f>
        <v>97</v>
      </c>
      <c r="T11" s="233">
        <f>'Heros Stats (EDIT)'!S14</f>
        <v>0</v>
      </c>
      <c r="U11" s="233">
        <f>'Heros Stats (EDIT)'!T14</f>
        <v>0</v>
      </c>
      <c r="V11" s="233">
        <f>'Heros Stats (EDIT)'!U14</f>
        <v>1.5</v>
      </c>
      <c r="W11" s="233">
        <f>'Heros Stats (EDIT)'!V14</f>
        <v>3.4</v>
      </c>
      <c r="X11" s="1"/>
      <c r="Y11" s="1"/>
      <c r="Z11" s="1"/>
      <c r="AA11" s="1"/>
      <c r="AB11" s="1"/>
      <c r="AC11" s="1"/>
      <c r="AD11" s="1"/>
      <c r="AE11" s="1"/>
      <c r="AF11" s="1"/>
    </row>
    <row r="12" spans="1:32" ht="12.75" customHeight="1" x14ac:dyDescent="0.15">
      <c r="A12" s="6" t="b">
        <f>AND(IF((B12=Calculator!$B$3),1,0),IF((C12=Calculator!$D$3),1,0))</f>
        <v>0</v>
      </c>
      <c r="B12" s="130" t="s">
        <v>212</v>
      </c>
      <c r="C12" s="130">
        <v>11</v>
      </c>
      <c r="D12" s="233">
        <f>'Heros Stats (EDIT)'!C15</f>
        <v>1442</v>
      </c>
      <c r="E12" s="233">
        <f>'Heros Stats (EDIT)'!D15</f>
        <v>7.5599999999999961</v>
      </c>
      <c r="F12" s="233">
        <f>'Heros Stats (EDIT)'!E15</f>
        <v>440</v>
      </c>
      <c r="G12" s="233">
        <f>'Heros Stats (EDIT)'!F15</f>
        <v>2.9300000000000006</v>
      </c>
      <c r="H12" s="233">
        <f>'Heros Stats (EDIT)'!G15</f>
        <v>134.90909090909093</v>
      </c>
      <c r="I12" s="233">
        <f>'Heros Stats (EDIT)'!H15</f>
        <v>1.3272727272727272</v>
      </c>
      <c r="J12" s="233">
        <f>'Heros Stats (EDIT)'!I15</f>
        <v>0</v>
      </c>
      <c r="K12" s="233">
        <f>'Heros Stats (EDIT)'!J15</f>
        <v>0</v>
      </c>
      <c r="L12" s="233">
        <f>'Heros Stats (EDIT)'!K15</f>
        <v>0</v>
      </c>
      <c r="M12" s="233">
        <f>'Heros Stats (EDIT)'!L15</f>
        <v>0</v>
      </c>
      <c r="N12" s="233">
        <f>'Heros Stats (EDIT)'!M15</f>
        <v>0.5</v>
      </c>
      <c r="O12" s="233">
        <f>'Heros Stats (EDIT)'!N15</f>
        <v>0</v>
      </c>
      <c r="P12" s="233">
        <f>'Heros Stats (EDIT)'!O15</f>
        <v>0</v>
      </c>
      <c r="Q12" s="233">
        <f>'Heros Stats (EDIT)'!P15</f>
        <v>0</v>
      </c>
      <c r="R12" s="233">
        <f>'Heros Stats (EDIT)'!Q15</f>
        <v>75</v>
      </c>
      <c r="S12" s="233">
        <f>'Heros Stats (EDIT)'!R15</f>
        <v>105</v>
      </c>
      <c r="T12" s="233">
        <f>'Heros Stats (EDIT)'!S15</f>
        <v>0</v>
      </c>
      <c r="U12" s="233">
        <f>'Heros Stats (EDIT)'!T15</f>
        <v>0</v>
      </c>
      <c r="V12" s="233">
        <f>'Heros Stats (EDIT)'!U15</f>
        <v>1.5</v>
      </c>
      <c r="W12" s="233">
        <f>'Heros Stats (EDIT)'!V15</f>
        <v>3.4</v>
      </c>
      <c r="X12" s="1"/>
      <c r="Y12" s="1"/>
      <c r="Z12" s="1"/>
      <c r="AA12" s="1"/>
      <c r="AB12" s="1"/>
      <c r="AC12" s="1"/>
      <c r="AD12" s="1"/>
      <c r="AE12" s="1"/>
      <c r="AF12" s="1"/>
    </row>
    <row r="13" spans="1:32" ht="12.75" customHeight="1" x14ac:dyDescent="0.15">
      <c r="A13" s="6" t="b">
        <f>AND(IF((B13=Calculator!$B$3),1,0),IF((C13=Calculator!$D$3),1,0))</f>
        <v>0</v>
      </c>
      <c r="B13" s="130" t="s">
        <v>213</v>
      </c>
      <c r="C13" s="130">
        <v>12</v>
      </c>
      <c r="D13" s="233">
        <f>'Heros Stats (EDIT)'!C16</f>
        <v>1509</v>
      </c>
      <c r="E13" s="233">
        <f>'Heros Stats (EDIT)'!D16</f>
        <v>7.9099999999999957</v>
      </c>
      <c r="F13" s="233">
        <f>'Heros Stats (EDIT)'!E16</f>
        <v>464</v>
      </c>
      <c r="G13" s="233">
        <f>'Heros Stats (EDIT)'!F16</f>
        <v>3.0900000000000007</v>
      </c>
      <c r="H13" s="233">
        <f>'Heros Stats (EDIT)'!G16</f>
        <v>141.00000000000003</v>
      </c>
      <c r="I13" s="233">
        <f>'Heros Stats (EDIT)'!H16</f>
        <v>1.3599999999999999</v>
      </c>
      <c r="J13" s="233">
        <f>'Heros Stats (EDIT)'!I16</f>
        <v>0</v>
      </c>
      <c r="K13" s="233">
        <f>'Heros Stats (EDIT)'!J16</f>
        <v>0</v>
      </c>
      <c r="L13" s="233">
        <f>'Heros Stats (EDIT)'!K16</f>
        <v>0</v>
      </c>
      <c r="M13" s="233">
        <f>'Heros Stats (EDIT)'!L16</f>
        <v>0</v>
      </c>
      <c r="N13" s="233">
        <f>'Heros Stats (EDIT)'!M16</f>
        <v>0.5</v>
      </c>
      <c r="O13" s="233">
        <f>'Heros Stats (EDIT)'!N16</f>
        <v>0</v>
      </c>
      <c r="P13" s="233">
        <f>'Heros Stats (EDIT)'!O16</f>
        <v>0</v>
      </c>
      <c r="Q13" s="233">
        <f>'Heros Stats (EDIT)'!P16</f>
        <v>0</v>
      </c>
      <c r="R13" s="233">
        <f>'Heros Stats (EDIT)'!Q16</f>
        <v>80</v>
      </c>
      <c r="S13" s="233">
        <f>'Heros Stats (EDIT)'!R16</f>
        <v>113</v>
      </c>
      <c r="T13" s="233">
        <f>'Heros Stats (EDIT)'!S16</f>
        <v>0</v>
      </c>
      <c r="U13" s="233">
        <f>'Heros Stats (EDIT)'!T16</f>
        <v>0</v>
      </c>
      <c r="V13" s="233">
        <f>'Heros Stats (EDIT)'!U16</f>
        <v>1.5</v>
      </c>
      <c r="W13" s="233">
        <f>'Heros Stats (EDIT)'!V16</f>
        <v>3.4</v>
      </c>
      <c r="X13" s="1"/>
      <c r="Y13" s="1"/>
      <c r="Z13" s="1"/>
      <c r="AA13" s="1"/>
      <c r="AB13" s="1"/>
      <c r="AC13" s="1"/>
      <c r="AD13" s="1"/>
      <c r="AE13" s="1"/>
      <c r="AF13" s="1"/>
    </row>
    <row r="14" spans="1:32" ht="12.75" customHeight="1" x14ac:dyDescent="0.15">
      <c r="A14" s="6" t="b">
        <f>AND(IF((B14=Calculator!$B$3),1,0),IF((C14=Calculator!$D$3),1,0))</f>
        <v>0</v>
      </c>
      <c r="B14" s="130" t="s">
        <v>214</v>
      </c>
      <c r="C14" s="130">
        <v>1</v>
      </c>
      <c r="D14" s="233">
        <f>'Heros Stats (EDIT)'!C20</f>
        <v>719</v>
      </c>
      <c r="E14" s="233">
        <f>'Heros Stats (EDIT)'!D20</f>
        <v>2.1800000000000002</v>
      </c>
      <c r="F14" s="233">
        <f>'Heros Stats (EDIT)'!E20</f>
        <v>400</v>
      </c>
      <c r="G14" s="233">
        <f>'Heros Stats (EDIT)'!F20</f>
        <v>2.67</v>
      </c>
      <c r="H14" s="233">
        <f>'Heros Stats (EDIT)'!G20</f>
        <v>75</v>
      </c>
      <c r="I14" s="233">
        <f>'Heros Stats (EDIT)'!H20</f>
        <v>1</v>
      </c>
      <c r="J14" s="233">
        <f>'Heros Stats (EDIT)'!I20</f>
        <v>0</v>
      </c>
      <c r="K14" s="233">
        <f>'Heros Stats (EDIT)'!J20</f>
        <v>0</v>
      </c>
      <c r="L14" s="233">
        <f>'Heros Stats (EDIT)'!K20</f>
        <v>0</v>
      </c>
      <c r="M14" s="233">
        <f>'Heros Stats (EDIT)'!L20</f>
        <v>0</v>
      </c>
      <c r="N14" s="233">
        <f>'Heros Stats (EDIT)'!M20</f>
        <v>0.5</v>
      </c>
      <c r="O14" s="233">
        <f>'Heros Stats (EDIT)'!N20</f>
        <v>0</v>
      </c>
      <c r="P14" s="233">
        <f>'Heros Stats (EDIT)'!O20</f>
        <v>0</v>
      </c>
      <c r="Q14" s="233">
        <f>'Heros Stats (EDIT)'!P20</f>
        <v>0</v>
      </c>
      <c r="R14" s="233">
        <f>'Heros Stats (EDIT)'!Q20</f>
        <v>20</v>
      </c>
      <c r="S14" s="233">
        <f>'Heros Stats (EDIT)'!R20</f>
        <v>20</v>
      </c>
      <c r="T14" s="233">
        <f>'Heros Stats (EDIT)'!S20</f>
        <v>0</v>
      </c>
      <c r="U14" s="233">
        <f>'Heros Stats (EDIT)'!T20</f>
        <v>0</v>
      </c>
      <c r="V14" s="233">
        <f>'Heros Stats (EDIT)'!U20</f>
        <v>6.8</v>
      </c>
      <c r="W14" s="233">
        <f>'Heros Stats (EDIT)'!V20</f>
        <v>3.2</v>
      </c>
      <c r="X14" s="1"/>
      <c r="Y14" s="1"/>
      <c r="Z14" s="1"/>
      <c r="AA14" s="1"/>
      <c r="AB14" s="1"/>
      <c r="AC14" s="1"/>
      <c r="AD14" s="1"/>
      <c r="AE14" s="1"/>
      <c r="AF14" s="1"/>
    </row>
    <row r="15" spans="1:32" ht="12.75" customHeight="1" x14ac:dyDescent="0.15">
      <c r="A15" s="6" t="b">
        <f>AND(IF((B15=Calculator!$B$3),1,0),IF((C15=Calculator!$D$3),1,0))</f>
        <v>0</v>
      </c>
      <c r="B15" s="130" t="s">
        <v>215</v>
      </c>
      <c r="C15" s="130">
        <v>2</v>
      </c>
      <c r="D15" s="233">
        <f>'Heros Stats (EDIT)'!C21</f>
        <v>804</v>
      </c>
      <c r="E15" s="233">
        <f>'Heros Stats (EDIT)'!D21</f>
        <v>2.4400000000000004</v>
      </c>
      <c r="F15" s="233">
        <f>'Heros Stats (EDIT)'!E21</f>
        <v>435</v>
      </c>
      <c r="G15" s="233">
        <f>'Heros Stats (EDIT)'!F21</f>
        <v>2.9</v>
      </c>
      <c r="H15" s="233">
        <f>'Heros Stats (EDIT)'!G21</f>
        <v>78.909090909090907</v>
      </c>
      <c r="I15" s="233">
        <f>'Heros Stats (EDIT)'!H21</f>
        <v>1</v>
      </c>
      <c r="J15" s="233">
        <f>'Heros Stats (EDIT)'!I21</f>
        <v>0</v>
      </c>
      <c r="K15" s="233">
        <f>'Heros Stats (EDIT)'!J21</f>
        <v>0</v>
      </c>
      <c r="L15" s="233">
        <f>'Heros Stats (EDIT)'!K21</f>
        <v>0</v>
      </c>
      <c r="M15" s="233">
        <f>'Heros Stats (EDIT)'!L21</f>
        <v>0</v>
      </c>
      <c r="N15" s="233">
        <f>'Heros Stats (EDIT)'!M21</f>
        <v>0.5</v>
      </c>
      <c r="O15" s="233">
        <f>'Heros Stats (EDIT)'!N21</f>
        <v>0</v>
      </c>
      <c r="P15" s="233">
        <f>'Heros Stats (EDIT)'!O21</f>
        <v>0</v>
      </c>
      <c r="Q15" s="233">
        <f>'Heros Stats (EDIT)'!P21</f>
        <v>0</v>
      </c>
      <c r="R15" s="233">
        <f>'Heros Stats (EDIT)'!Q21</f>
        <v>26</v>
      </c>
      <c r="S15" s="233">
        <f>'Heros Stats (EDIT)'!R21</f>
        <v>26</v>
      </c>
      <c r="T15" s="233">
        <f>'Heros Stats (EDIT)'!S21</f>
        <v>0</v>
      </c>
      <c r="U15" s="233">
        <f>'Heros Stats (EDIT)'!T21</f>
        <v>0</v>
      </c>
      <c r="V15" s="233">
        <f>'Heros Stats (EDIT)'!U21</f>
        <v>6.8</v>
      </c>
      <c r="W15" s="233">
        <f>'Heros Stats (EDIT)'!V21</f>
        <v>3.2</v>
      </c>
      <c r="X15" s="1"/>
      <c r="Y15" s="1"/>
      <c r="Z15" s="1"/>
      <c r="AA15" s="1"/>
      <c r="AB15" s="1"/>
      <c r="AC15" s="1"/>
      <c r="AD15" s="1"/>
      <c r="AE15" s="1"/>
      <c r="AF15" s="1"/>
    </row>
    <row r="16" spans="1:32" ht="12.75" customHeight="1" x14ac:dyDescent="0.15">
      <c r="A16" s="6" t="b">
        <f>AND(IF((B16=Calculator!$B$3),1,0),IF((C16=Calculator!$D$3),1,0))</f>
        <v>0</v>
      </c>
      <c r="B16" s="130" t="s">
        <v>216</v>
      </c>
      <c r="C16" s="130">
        <v>3</v>
      </c>
      <c r="D16" s="233">
        <f>'Heros Stats (EDIT)'!C22</f>
        <v>889</v>
      </c>
      <c r="E16" s="233">
        <f>'Heros Stats (EDIT)'!D22</f>
        <v>2.7</v>
      </c>
      <c r="F16" s="233">
        <f>'Heros Stats (EDIT)'!E22</f>
        <v>470</v>
      </c>
      <c r="G16" s="233">
        <f>'Heros Stats (EDIT)'!F22</f>
        <v>3.13</v>
      </c>
      <c r="H16" s="233">
        <f>'Heros Stats (EDIT)'!G22</f>
        <v>82.818181818181813</v>
      </c>
      <c r="I16" s="233">
        <f>'Heros Stats (EDIT)'!H22</f>
        <v>1</v>
      </c>
      <c r="J16" s="233">
        <f>'Heros Stats (EDIT)'!I22</f>
        <v>0</v>
      </c>
      <c r="K16" s="233">
        <f>'Heros Stats (EDIT)'!J22</f>
        <v>0</v>
      </c>
      <c r="L16" s="233">
        <f>'Heros Stats (EDIT)'!K22</f>
        <v>0</v>
      </c>
      <c r="M16" s="233">
        <f>'Heros Stats (EDIT)'!L22</f>
        <v>0</v>
      </c>
      <c r="N16" s="233">
        <f>'Heros Stats (EDIT)'!M22</f>
        <v>0.5</v>
      </c>
      <c r="O16" s="233">
        <f>'Heros Stats (EDIT)'!N22</f>
        <v>0</v>
      </c>
      <c r="P16" s="233">
        <f>'Heros Stats (EDIT)'!O22</f>
        <v>0</v>
      </c>
      <c r="Q16" s="233">
        <f>'Heros Stats (EDIT)'!P22</f>
        <v>0</v>
      </c>
      <c r="R16" s="233">
        <f>'Heros Stats (EDIT)'!Q22</f>
        <v>32</v>
      </c>
      <c r="S16" s="233">
        <f>'Heros Stats (EDIT)'!R22</f>
        <v>32</v>
      </c>
      <c r="T16" s="233">
        <f>'Heros Stats (EDIT)'!S22</f>
        <v>0</v>
      </c>
      <c r="U16" s="233">
        <f>'Heros Stats (EDIT)'!T22</f>
        <v>0</v>
      </c>
      <c r="V16" s="233">
        <f>'Heros Stats (EDIT)'!U22</f>
        <v>6.8</v>
      </c>
      <c r="W16" s="233">
        <f>'Heros Stats (EDIT)'!V22</f>
        <v>3.2</v>
      </c>
      <c r="X16" s="1"/>
      <c r="Y16" s="1"/>
      <c r="Z16" s="1"/>
      <c r="AA16" s="1"/>
      <c r="AB16" s="1"/>
      <c r="AC16" s="1"/>
      <c r="AD16" s="1"/>
      <c r="AE16" s="1"/>
      <c r="AF16" s="1"/>
    </row>
    <row r="17" spans="1:32" ht="12.75" customHeight="1" x14ac:dyDescent="0.15">
      <c r="A17" s="6" t="b">
        <f>AND(IF((B17=Calculator!$B$3),1,0),IF((C17=Calculator!$D$3),1,0))</f>
        <v>0</v>
      </c>
      <c r="B17" s="130" t="s">
        <v>217</v>
      </c>
      <c r="C17" s="130">
        <v>4</v>
      </c>
      <c r="D17" s="233">
        <f>'Heros Stats (EDIT)'!C23</f>
        <v>974</v>
      </c>
      <c r="E17" s="233">
        <f>'Heros Stats (EDIT)'!D23</f>
        <v>2.96</v>
      </c>
      <c r="F17" s="233">
        <f>'Heros Stats (EDIT)'!E23</f>
        <v>505</v>
      </c>
      <c r="G17" s="233">
        <f>'Heros Stats (EDIT)'!F23</f>
        <v>3.36</v>
      </c>
      <c r="H17" s="233">
        <f>'Heros Stats (EDIT)'!G23</f>
        <v>86.72727272727272</v>
      </c>
      <c r="I17" s="233">
        <f>'Heros Stats (EDIT)'!H23</f>
        <v>1</v>
      </c>
      <c r="J17" s="233">
        <f>'Heros Stats (EDIT)'!I23</f>
        <v>0</v>
      </c>
      <c r="K17" s="233">
        <f>'Heros Stats (EDIT)'!J23</f>
        <v>0</v>
      </c>
      <c r="L17" s="233">
        <f>'Heros Stats (EDIT)'!K23</f>
        <v>0</v>
      </c>
      <c r="M17" s="233">
        <f>'Heros Stats (EDIT)'!L23</f>
        <v>0</v>
      </c>
      <c r="N17" s="233">
        <f>'Heros Stats (EDIT)'!M23</f>
        <v>0.5</v>
      </c>
      <c r="O17" s="233">
        <f>'Heros Stats (EDIT)'!N23</f>
        <v>0</v>
      </c>
      <c r="P17" s="233">
        <f>'Heros Stats (EDIT)'!O23</f>
        <v>0</v>
      </c>
      <c r="Q17" s="233">
        <f>'Heros Stats (EDIT)'!P23</f>
        <v>0</v>
      </c>
      <c r="R17" s="233">
        <f>'Heros Stats (EDIT)'!Q23</f>
        <v>38</v>
      </c>
      <c r="S17" s="233">
        <f>'Heros Stats (EDIT)'!R23</f>
        <v>38</v>
      </c>
      <c r="T17" s="233">
        <f>'Heros Stats (EDIT)'!S23</f>
        <v>0</v>
      </c>
      <c r="U17" s="233">
        <f>'Heros Stats (EDIT)'!T23</f>
        <v>0</v>
      </c>
      <c r="V17" s="233">
        <f>'Heros Stats (EDIT)'!U23</f>
        <v>6.8</v>
      </c>
      <c r="W17" s="233">
        <f>'Heros Stats (EDIT)'!V23</f>
        <v>3.2</v>
      </c>
      <c r="X17" s="1"/>
      <c r="Y17" s="1"/>
      <c r="Z17" s="1"/>
      <c r="AA17" s="1"/>
      <c r="AB17" s="1"/>
      <c r="AC17" s="1"/>
      <c r="AD17" s="1"/>
      <c r="AE17" s="1"/>
      <c r="AF17" s="1"/>
    </row>
    <row r="18" spans="1:32" ht="12.75" customHeight="1" x14ac:dyDescent="0.15">
      <c r="A18" s="6" t="b">
        <f>AND(IF((B18=Calculator!$B$3),1,0),IF((C18=Calculator!$D$3),1,0))</f>
        <v>0</v>
      </c>
      <c r="B18" s="130" t="s">
        <v>218</v>
      </c>
      <c r="C18" s="130">
        <v>5</v>
      </c>
      <c r="D18" s="233">
        <f>'Heros Stats (EDIT)'!C24</f>
        <v>1059</v>
      </c>
      <c r="E18" s="233">
        <f>'Heros Stats (EDIT)'!D24</f>
        <v>3.2199999999999998</v>
      </c>
      <c r="F18" s="233">
        <f>'Heros Stats (EDIT)'!E24</f>
        <v>540</v>
      </c>
      <c r="G18" s="233">
        <f>'Heros Stats (EDIT)'!F24</f>
        <v>3.59</v>
      </c>
      <c r="H18" s="233">
        <f>'Heros Stats (EDIT)'!G24</f>
        <v>90.636363636363626</v>
      </c>
      <c r="I18" s="233">
        <f>'Heros Stats (EDIT)'!H24</f>
        <v>1</v>
      </c>
      <c r="J18" s="233">
        <f>'Heros Stats (EDIT)'!I24</f>
        <v>0</v>
      </c>
      <c r="K18" s="233">
        <f>'Heros Stats (EDIT)'!J24</f>
        <v>0</v>
      </c>
      <c r="L18" s="233">
        <f>'Heros Stats (EDIT)'!K24</f>
        <v>0</v>
      </c>
      <c r="M18" s="233">
        <f>'Heros Stats (EDIT)'!L24</f>
        <v>0</v>
      </c>
      <c r="N18" s="233">
        <f>'Heros Stats (EDIT)'!M24</f>
        <v>0.5</v>
      </c>
      <c r="O18" s="233">
        <f>'Heros Stats (EDIT)'!N24</f>
        <v>0</v>
      </c>
      <c r="P18" s="233">
        <f>'Heros Stats (EDIT)'!O24</f>
        <v>0</v>
      </c>
      <c r="Q18" s="233">
        <f>'Heros Stats (EDIT)'!P24</f>
        <v>0</v>
      </c>
      <c r="R18" s="233">
        <f>'Heros Stats (EDIT)'!Q24</f>
        <v>44</v>
      </c>
      <c r="S18" s="233">
        <f>'Heros Stats (EDIT)'!R24</f>
        <v>44</v>
      </c>
      <c r="T18" s="233">
        <f>'Heros Stats (EDIT)'!S24</f>
        <v>0</v>
      </c>
      <c r="U18" s="233">
        <f>'Heros Stats (EDIT)'!T24</f>
        <v>0</v>
      </c>
      <c r="V18" s="233">
        <f>'Heros Stats (EDIT)'!U24</f>
        <v>6.8</v>
      </c>
      <c r="W18" s="233">
        <f>'Heros Stats (EDIT)'!V24</f>
        <v>3.2</v>
      </c>
      <c r="X18" s="1"/>
      <c r="Y18" s="1"/>
      <c r="Z18" s="1"/>
      <c r="AA18" s="1"/>
      <c r="AB18" s="1"/>
      <c r="AC18" s="1"/>
      <c r="AD18" s="1"/>
      <c r="AE18" s="1"/>
      <c r="AF18" s="1"/>
    </row>
    <row r="19" spans="1:32" ht="12.75" customHeight="1" x14ac:dyDescent="0.15">
      <c r="A19" s="6" t="b">
        <f>AND(IF((B19=Calculator!$B$3),1,0),IF((C19=Calculator!$D$3),1,0))</f>
        <v>0</v>
      </c>
      <c r="B19" s="130" t="s">
        <v>219</v>
      </c>
      <c r="C19" s="130">
        <v>6</v>
      </c>
      <c r="D19" s="233">
        <f>'Heros Stats (EDIT)'!C25</f>
        <v>1144</v>
      </c>
      <c r="E19" s="233">
        <f>'Heros Stats (EDIT)'!D25</f>
        <v>3.4799999999999995</v>
      </c>
      <c r="F19" s="233">
        <f>'Heros Stats (EDIT)'!E25</f>
        <v>575</v>
      </c>
      <c r="G19" s="233">
        <f>'Heros Stats (EDIT)'!F25</f>
        <v>3.82</v>
      </c>
      <c r="H19" s="233">
        <f>'Heros Stats (EDIT)'!G25</f>
        <v>94.545454545454533</v>
      </c>
      <c r="I19" s="233">
        <f>'Heros Stats (EDIT)'!H25</f>
        <v>1</v>
      </c>
      <c r="J19" s="233">
        <f>'Heros Stats (EDIT)'!I25</f>
        <v>0</v>
      </c>
      <c r="K19" s="233">
        <f>'Heros Stats (EDIT)'!J25</f>
        <v>0</v>
      </c>
      <c r="L19" s="233">
        <f>'Heros Stats (EDIT)'!K25</f>
        <v>0</v>
      </c>
      <c r="M19" s="233">
        <f>'Heros Stats (EDIT)'!L25</f>
        <v>0</v>
      </c>
      <c r="N19" s="233">
        <f>'Heros Stats (EDIT)'!M25</f>
        <v>0.5</v>
      </c>
      <c r="O19" s="233">
        <f>'Heros Stats (EDIT)'!N25</f>
        <v>0</v>
      </c>
      <c r="P19" s="233">
        <f>'Heros Stats (EDIT)'!O25</f>
        <v>0</v>
      </c>
      <c r="Q19" s="233">
        <f>'Heros Stats (EDIT)'!P25</f>
        <v>0</v>
      </c>
      <c r="R19" s="233">
        <f>'Heros Stats (EDIT)'!Q25</f>
        <v>50</v>
      </c>
      <c r="S19" s="233">
        <f>'Heros Stats (EDIT)'!R25</f>
        <v>50</v>
      </c>
      <c r="T19" s="233">
        <f>'Heros Stats (EDIT)'!S25</f>
        <v>0</v>
      </c>
      <c r="U19" s="233">
        <f>'Heros Stats (EDIT)'!T25</f>
        <v>0</v>
      </c>
      <c r="V19" s="233">
        <f>'Heros Stats (EDIT)'!U25</f>
        <v>6.8</v>
      </c>
      <c r="W19" s="233">
        <f>'Heros Stats (EDIT)'!V25</f>
        <v>3.2</v>
      </c>
      <c r="X19" s="1"/>
      <c r="Y19" s="1"/>
      <c r="Z19" s="1"/>
      <c r="AA19" s="1"/>
      <c r="AB19" s="1"/>
      <c r="AC19" s="1"/>
      <c r="AD19" s="1"/>
      <c r="AE19" s="1"/>
      <c r="AF19" s="1"/>
    </row>
    <row r="20" spans="1:32" ht="12.75" customHeight="1" x14ac:dyDescent="0.15">
      <c r="A20" s="6" t="b">
        <f>AND(IF((B20=Calculator!$B$3),1,0),IF((C20=Calculator!$D$3),1,0))</f>
        <v>0</v>
      </c>
      <c r="B20" s="130" t="s">
        <v>220</v>
      </c>
      <c r="C20" s="130">
        <v>7</v>
      </c>
      <c r="D20" s="233">
        <f>'Heros Stats (EDIT)'!C26</f>
        <v>1229</v>
      </c>
      <c r="E20" s="233">
        <f>'Heros Stats (EDIT)'!D26</f>
        <v>3.7399999999999993</v>
      </c>
      <c r="F20" s="233">
        <f>'Heros Stats (EDIT)'!E26</f>
        <v>610</v>
      </c>
      <c r="G20" s="233">
        <f>'Heros Stats (EDIT)'!F26</f>
        <v>4.05</v>
      </c>
      <c r="H20" s="233">
        <f>'Heros Stats (EDIT)'!G26</f>
        <v>98.454545454545439</v>
      </c>
      <c r="I20" s="233">
        <f>'Heros Stats (EDIT)'!H26</f>
        <v>1</v>
      </c>
      <c r="J20" s="233">
        <f>'Heros Stats (EDIT)'!I26</f>
        <v>0</v>
      </c>
      <c r="K20" s="233">
        <f>'Heros Stats (EDIT)'!J26</f>
        <v>0</v>
      </c>
      <c r="L20" s="233">
        <f>'Heros Stats (EDIT)'!K26</f>
        <v>0</v>
      </c>
      <c r="M20" s="233">
        <f>'Heros Stats (EDIT)'!L26</f>
        <v>0</v>
      </c>
      <c r="N20" s="233">
        <f>'Heros Stats (EDIT)'!M26</f>
        <v>0.5</v>
      </c>
      <c r="O20" s="233">
        <f>'Heros Stats (EDIT)'!N26</f>
        <v>0</v>
      </c>
      <c r="P20" s="233">
        <f>'Heros Stats (EDIT)'!O26</f>
        <v>0</v>
      </c>
      <c r="Q20" s="233">
        <f>'Heros Stats (EDIT)'!P26</f>
        <v>0</v>
      </c>
      <c r="R20" s="233">
        <f>'Heros Stats (EDIT)'!Q26</f>
        <v>56</v>
      </c>
      <c r="S20" s="233">
        <f>'Heros Stats (EDIT)'!R26</f>
        <v>56</v>
      </c>
      <c r="T20" s="233">
        <f>'Heros Stats (EDIT)'!S26</f>
        <v>0</v>
      </c>
      <c r="U20" s="233">
        <f>'Heros Stats (EDIT)'!T26</f>
        <v>0</v>
      </c>
      <c r="V20" s="233">
        <f>'Heros Stats (EDIT)'!U26</f>
        <v>6.8</v>
      </c>
      <c r="W20" s="233">
        <f>'Heros Stats (EDIT)'!V26</f>
        <v>3.2</v>
      </c>
      <c r="X20" s="1"/>
      <c r="Y20" s="1"/>
      <c r="Z20" s="1"/>
      <c r="AA20" s="1"/>
      <c r="AB20" s="1"/>
      <c r="AC20" s="1"/>
      <c r="AD20" s="1"/>
      <c r="AE20" s="1"/>
      <c r="AF20" s="1"/>
    </row>
    <row r="21" spans="1:32" ht="12.75" customHeight="1" x14ac:dyDescent="0.15">
      <c r="A21" s="6" t="b">
        <f>AND(IF((B21=Calculator!$B$3),1,0),IF((C21=Calculator!$D$3),1,0))</f>
        <v>0</v>
      </c>
      <c r="B21" s="130" t="s">
        <v>221</v>
      </c>
      <c r="C21" s="130">
        <v>8</v>
      </c>
      <c r="D21" s="233">
        <f>'Heros Stats (EDIT)'!C27</f>
        <v>1314</v>
      </c>
      <c r="E21" s="233">
        <f>'Heros Stats (EDIT)'!D27</f>
        <v>3.9999999999999991</v>
      </c>
      <c r="F21" s="233">
        <f>'Heros Stats (EDIT)'!E27</f>
        <v>645</v>
      </c>
      <c r="G21" s="233">
        <f>'Heros Stats (EDIT)'!F27</f>
        <v>4.28</v>
      </c>
      <c r="H21" s="233">
        <f>'Heros Stats (EDIT)'!G27</f>
        <v>102.36363636363635</v>
      </c>
      <c r="I21" s="233">
        <f>'Heros Stats (EDIT)'!H27</f>
        <v>1</v>
      </c>
      <c r="J21" s="233">
        <f>'Heros Stats (EDIT)'!I27</f>
        <v>0</v>
      </c>
      <c r="K21" s="233">
        <f>'Heros Stats (EDIT)'!J27</f>
        <v>0</v>
      </c>
      <c r="L21" s="233">
        <f>'Heros Stats (EDIT)'!K27</f>
        <v>0</v>
      </c>
      <c r="M21" s="233">
        <f>'Heros Stats (EDIT)'!L27</f>
        <v>0</v>
      </c>
      <c r="N21" s="233">
        <f>'Heros Stats (EDIT)'!M27</f>
        <v>0.5</v>
      </c>
      <c r="O21" s="233">
        <f>'Heros Stats (EDIT)'!N27</f>
        <v>0</v>
      </c>
      <c r="P21" s="233">
        <f>'Heros Stats (EDIT)'!O27</f>
        <v>0</v>
      </c>
      <c r="Q21" s="233">
        <f>'Heros Stats (EDIT)'!P27</f>
        <v>0</v>
      </c>
      <c r="R21" s="233">
        <f>'Heros Stats (EDIT)'!Q27</f>
        <v>62</v>
      </c>
      <c r="S21" s="233">
        <f>'Heros Stats (EDIT)'!R27</f>
        <v>62</v>
      </c>
      <c r="T21" s="233">
        <f>'Heros Stats (EDIT)'!S27</f>
        <v>0</v>
      </c>
      <c r="U21" s="233">
        <f>'Heros Stats (EDIT)'!T27</f>
        <v>0</v>
      </c>
      <c r="V21" s="233">
        <f>'Heros Stats (EDIT)'!U27</f>
        <v>6.8</v>
      </c>
      <c r="W21" s="233">
        <f>'Heros Stats (EDIT)'!V27</f>
        <v>3.2</v>
      </c>
      <c r="X21" s="1"/>
      <c r="Y21" s="1"/>
      <c r="Z21" s="1"/>
      <c r="AA21" s="1"/>
      <c r="AB21" s="1"/>
      <c r="AC21" s="1"/>
      <c r="AD21" s="1"/>
      <c r="AE21" s="1"/>
      <c r="AF21" s="1"/>
    </row>
    <row r="22" spans="1:32" ht="12.75" customHeight="1" x14ac:dyDescent="0.15">
      <c r="A22" s="6" t="b">
        <f>AND(IF((B22=Calculator!$B$3),1,0),IF((C22=Calculator!$D$3),1,0))</f>
        <v>0</v>
      </c>
      <c r="B22" s="130" t="s">
        <v>222</v>
      </c>
      <c r="C22" s="130">
        <v>9</v>
      </c>
      <c r="D22" s="233">
        <f>'Heros Stats (EDIT)'!C28</f>
        <v>1399</v>
      </c>
      <c r="E22" s="233">
        <f>'Heros Stats (EDIT)'!D28</f>
        <v>4.2599999999999989</v>
      </c>
      <c r="F22" s="233">
        <f>'Heros Stats (EDIT)'!E28</f>
        <v>680</v>
      </c>
      <c r="G22" s="233">
        <f>'Heros Stats (EDIT)'!F28</f>
        <v>4.5100000000000007</v>
      </c>
      <c r="H22" s="233">
        <f>'Heros Stats (EDIT)'!G28</f>
        <v>106.27272727272725</v>
      </c>
      <c r="I22" s="233">
        <f>'Heros Stats (EDIT)'!H28</f>
        <v>1</v>
      </c>
      <c r="J22" s="233">
        <f>'Heros Stats (EDIT)'!I28</f>
        <v>0</v>
      </c>
      <c r="K22" s="233">
        <f>'Heros Stats (EDIT)'!J28</f>
        <v>0</v>
      </c>
      <c r="L22" s="233">
        <f>'Heros Stats (EDIT)'!K28</f>
        <v>0</v>
      </c>
      <c r="M22" s="233">
        <f>'Heros Stats (EDIT)'!L28</f>
        <v>0</v>
      </c>
      <c r="N22" s="233">
        <f>'Heros Stats (EDIT)'!M28</f>
        <v>0.5</v>
      </c>
      <c r="O22" s="233">
        <f>'Heros Stats (EDIT)'!N28</f>
        <v>0</v>
      </c>
      <c r="P22" s="233">
        <f>'Heros Stats (EDIT)'!O28</f>
        <v>0</v>
      </c>
      <c r="Q22" s="233">
        <f>'Heros Stats (EDIT)'!P28</f>
        <v>0</v>
      </c>
      <c r="R22" s="233">
        <f>'Heros Stats (EDIT)'!Q28</f>
        <v>68</v>
      </c>
      <c r="S22" s="233">
        <f>'Heros Stats (EDIT)'!R28</f>
        <v>68</v>
      </c>
      <c r="T22" s="233">
        <f>'Heros Stats (EDIT)'!S28</f>
        <v>0</v>
      </c>
      <c r="U22" s="233">
        <f>'Heros Stats (EDIT)'!T28</f>
        <v>0</v>
      </c>
      <c r="V22" s="233">
        <f>'Heros Stats (EDIT)'!U28</f>
        <v>6.8</v>
      </c>
      <c r="W22" s="233">
        <f>'Heros Stats (EDIT)'!V28</f>
        <v>3.2</v>
      </c>
      <c r="X22" s="1"/>
      <c r="Y22" s="1"/>
      <c r="Z22" s="1"/>
      <c r="AA22" s="1"/>
      <c r="AB22" s="1"/>
      <c r="AC22" s="1"/>
      <c r="AD22" s="1"/>
      <c r="AE22" s="1"/>
      <c r="AF22" s="1"/>
    </row>
    <row r="23" spans="1:32" ht="12.75" customHeight="1" x14ac:dyDescent="0.15">
      <c r="A23" s="6" t="b">
        <f>AND(IF((B23=Calculator!$B$3),1,0),IF((C23=Calculator!$D$3),1,0))</f>
        <v>0</v>
      </c>
      <c r="B23" s="130" t="s">
        <v>223</v>
      </c>
      <c r="C23" s="130">
        <v>10</v>
      </c>
      <c r="D23" s="233">
        <f>'Heros Stats (EDIT)'!C29</f>
        <v>1484</v>
      </c>
      <c r="E23" s="233">
        <f>'Heros Stats (EDIT)'!D29</f>
        <v>4.5199999999999987</v>
      </c>
      <c r="F23" s="233">
        <f>'Heros Stats (EDIT)'!E29</f>
        <v>715</v>
      </c>
      <c r="G23" s="233">
        <f>'Heros Stats (EDIT)'!F29</f>
        <v>4.7400000000000011</v>
      </c>
      <c r="H23" s="233">
        <f>'Heros Stats (EDIT)'!G29</f>
        <v>110.18181818181816</v>
      </c>
      <c r="I23" s="233">
        <f>'Heros Stats (EDIT)'!H29</f>
        <v>1</v>
      </c>
      <c r="J23" s="233">
        <f>'Heros Stats (EDIT)'!I29</f>
        <v>0</v>
      </c>
      <c r="K23" s="233">
        <f>'Heros Stats (EDIT)'!J29</f>
        <v>0</v>
      </c>
      <c r="L23" s="233">
        <f>'Heros Stats (EDIT)'!K29</f>
        <v>0</v>
      </c>
      <c r="M23" s="233">
        <f>'Heros Stats (EDIT)'!L29</f>
        <v>0</v>
      </c>
      <c r="N23" s="233">
        <f>'Heros Stats (EDIT)'!M29</f>
        <v>0.5</v>
      </c>
      <c r="O23" s="233">
        <f>'Heros Stats (EDIT)'!N29</f>
        <v>0</v>
      </c>
      <c r="P23" s="233">
        <f>'Heros Stats (EDIT)'!O29</f>
        <v>0</v>
      </c>
      <c r="Q23" s="233">
        <f>'Heros Stats (EDIT)'!P29</f>
        <v>0</v>
      </c>
      <c r="R23" s="233">
        <f>'Heros Stats (EDIT)'!Q29</f>
        <v>74</v>
      </c>
      <c r="S23" s="233">
        <f>'Heros Stats (EDIT)'!R29</f>
        <v>74</v>
      </c>
      <c r="T23" s="233">
        <f>'Heros Stats (EDIT)'!S29</f>
        <v>0</v>
      </c>
      <c r="U23" s="233">
        <f>'Heros Stats (EDIT)'!T29</f>
        <v>0</v>
      </c>
      <c r="V23" s="233">
        <f>'Heros Stats (EDIT)'!U29</f>
        <v>6.8</v>
      </c>
      <c r="W23" s="233">
        <f>'Heros Stats (EDIT)'!V29</f>
        <v>3.2</v>
      </c>
      <c r="X23" s="1"/>
      <c r="Y23" s="1"/>
      <c r="Z23" s="1"/>
      <c r="AA23" s="1"/>
      <c r="AB23" s="1"/>
      <c r="AC23" s="1"/>
      <c r="AD23" s="1"/>
      <c r="AE23" s="1"/>
      <c r="AF23" s="1"/>
    </row>
    <row r="24" spans="1:32" ht="12.75" customHeight="1" x14ac:dyDescent="0.15">
      <c r="A24" s="6" t="b">
        <f>AND(IF((B24=Calculator!$B$3),1,0),IF((C24=Calculator!$D$3),1,0))</f>
        <v>0</v>
      </c>
      <c r="B24" s="130" t="s">
        <v>224</v>
      </c>
      <c r="C24" s="130">
        <v>11</v>
      </c>
      <c r="D24" s="233">
        <f>'Heros Stats (EDIT)'!C30</f>
        <v>1569</v>
      </c>
      <c r="E24" s="233">
        <f>'Heros Stats (EDIT)'!D30</f>
        <v>4.7799999999999985</v>
      </c>
      <c r="F24" s="233">
        <f>'Heros Stats (EDIT)'!E30</f>
        <v>750</v>
      </c>
      <c r="G24" s="233">
        <f>'Heros Stats (EDIT)'!F30</f>
        <v>4.9700000000000015</v>
      </c>
      <c r="H24" s="233">
        <f>'Heros Stats (EDIT)'!G30</f>
        <v>114.09090909090907</v>
      </c>
      <c r="I24" s="233">
        <f>'Heros Stats (EDIT)'!H30</f>
        <v>1</v>
      </c>
      <c r="J24" s="233">
        <f>'Heros Stats (EDIT)'!I30</f>
        <v>0</v>
      </c>
      <c r="K24" s="233">
        <f>'Heros Stats (EDIT)'!J30</f>
        <v>0</v>
      </c>
      <c r="L24" s="233">
        <f>'Heros Stats (EDIT)'!K30</f>
        <v>0</v>
      </c>
      <c r="M24" s="233">
        <f>'Heros Stats (EDIT)'!L30</f>
        <v>0</v>
      </c>
      <c r="N24" s="233">
        <f>'Heros Stats (EDIT)'!M30</f>
        <v>0.5</v>
      </c>
      <c r="O24" s="233">
        <f>'Heros Stats (EDIT)'!N30</f>
        <v>0</v>
      </c>
      <c r="P24" s="233">
        <f>'Heros Stats (EDIT)'!O30</f>
        <v>0</v>
      </c>
      <c r="Q24" s="233">
        <f>'Heros Stats (EDIT)'!P30</f>
        <v>0</v>
      </c>
      <c r="R24" s="233">
        <f>'Heros Stats (EDIT)'!Q30</f>
        <v>80</v>
      </c>
      <c r="S24" s="233">
        <f>'Heros Stats (EDIT)'!R30</f>
        <v>80</v>
      </c>
      <c r="T24" s="233">
        <f>'Heros Stats (EDIT)'!S30</f>
        <v>0</v>
      </c>
      <c r="U24" s="233">
        <f>'Heros Stats (EDIT)'!T30</f>
        <v>0</v>
      </c>
      <c r="V24" s="233">
        <f>'Heros Stats (EDIT)'!U30</f>
        <v>6.8</v>
      </c>
      <c r="W24" s="233">
        <f>'Heros Stats (EDIT)'!V30</f>
        <v>3.2</v>
      </c>
      <c r="X24" s="1"/>
      <c r="Y24" s="1"/>
      <c r="Z24" s="1"/>
      <c r="AA24" s="1"/>
      <c r="AB24" s="1"/>
      <c r="AC24" s="1"/>
      <c r="AD24" s="1"/>
      <c r="AE24" s="1"/>
      <c r="AF24" s="1"/>
    </row>
    <row r="25" spans="1:32" ht="12.75" customHeight="1" x14ac:dyDescent="0.15">
      <c r="A25" s="6" t="b">
        <f>AND(IF((B25=Calculator!$B$3),1,0),IF((C25=Calculator!$D$3),1,0))</f>
        <v>0</v>
      </c>
      <c r="B25" s="130" t="s">
        <v>225</v>
      </c>
      <c r="C25" s="130">
        <v>12</v>
      </c>
      <c r="D25" s="233">
        <f>'Heros Stats (EDIT)'!C31</f>
        <v>1654</v>
      </c>
      <c r="E25" s="233">
        <f>'Heros Stats (EDIT)'!D31</f>
        <v>5.0399999999999983</v>
      </c>
      <c r="F25" s="233">
        <f>'Heros Stats (EDIT)'!E31</f>
        <v>785</v>
      </c>
      <c r="G25" s="233">
        <f>'Heros Stats (EDIT)'!F31</f>
        <v>5.200000000000002</v>
      </c>
      <c r="H25" s="233">
        <f>'Heros Stats (EDIT)'!G31</f>
        <v>117.99999999999997</v>
      </c>
      <c r="I25" s="233">
        <f>'Heros Stats (EDIT)'!H31</f>
        <v>1</v>
      </c>
      <c r="J25" s="233">
        <f>'Heros Stats (EDIT)'!I31</f>
        <v>0</v>
      </c>
      <c r="K25" s="233">
        <f>'Heros Stats (EDIT)'!J31</f>
        <v>0</v>
      </c>
      <c r="L25" s="233">
        <f>'Heros Stats (EDIT)'!K31</f>
        <v>0</v>
      </c>
      <c r="M25" s="233">
        <f>'Heros Stats (EDIT)'!L31</f>
        <v>0</v>
      </c>
      <c r="N25" s="233">
        <f>'Heros Stats (EDIT)'!M31</f>
        <v>0.5</v>
      </c>
      <c r="O25" s="233">
        <f>'Heros Stats (EDIT)'!N31</f>
        <v>0</v>
      </c>
      <c r="P25" s="233">
        <f>'Heros Stats (EDIT)'!O31</f>
        <v>0</v>
      </c>
      <c r="Q25" s="233">
        <f>'Heros Stats (EDIT)'!P31</f>
        <v>0</v>
      </c>
      <c r="R25" s="233">
        <f>'Heros Stats (EDIT)'!Q31</f>
        <v>86</v>
      </c>
      <c r="S25" s="233">
        <f>'Heros Stats (EDIT)'!R31</f>
        <v>86</v>
      </c>
      <c r="T25" s="233">
        <f>'Heros Stats (EDIT)'!S31</f>
        <v>0</v>
      </c>
      <c r="U25" s="233">
        <f>'Heros Stats (EDIT)'!T31</f>
        <v>0</v>
      </c>
      <c r="V25" s="233">
        <f>'Heros Stats (EDIT)'!U31</f>
        <v>6.8</v>
      </c>
      <c r="W25" s="233">
        <f>'Heros Stats (EDIT)'!V31</f>
        <v>3.2</v>
      </c>
      <c r="X25" s="1"/>
      <c r="Y25" s="1"/>
      <c r="Z25" s="1"/>
      <c r="AA25" s="1"/>
      <c r="AB25" s="1"/>
      <c r="AC25" s="1"/>
      <c r="AD25" s="1"/>
      <c r="AE25" s="1"/>
      <c r="AF25" s="1"/>
    </row>
    <row r="26" spans="1:32" ht="12.75" customHeight="1" x14ac:dyDescent="0.15">
      <c r="A26" s="6" t="b">
        <f>AND(IF((B26=Calculator!$B$3),1,0),IF((C26=Calculator!$D$3),1,0))</f>
        <v>0</v>
      </c>
      <c r="B26" s="130" t="s">
        <v>226</v>
      </c>
      <c r="C26" s="130">
        <v>1</v>
      </c>
      <c r="D26" s="233">
        <f>'Heros Stats (EDIT)'!C35</f>
        <v>814</v>
      </c>
      <c r="E26" s="233">
        <f>'Heros Stats (EDIT)'!D35</f>
        <v>2.4700000000000002</v>
      </c>
      <c r="F26" s="233">
        <f>'Heros Stats (EDIT)'!E35</f>
        <v>220</v>
      </c>
      <c r="G26" s="233">
        <f>'Heros Stats (EDIT)'!F35</f>
        <v>1.47</v>
      </c>
      <c r="H26" s="233">
        <f>'Heros Stats (EDIT)'!G35</f>
        <v>80</v>
      </c>
      <c r="I26" s="233">
        <f>'Heros Stats (EDIT)'!H35</f>
        <v>1</v>
      </c>
      <c r="J26" s="233">
        <f>'Heros Stats (EDIT)'!I35</f>
        <v>0</v>
      </c>
      <c r="K26" s="233">
        <f>'Heros Stats (EDIT)'!J35</f>
        <v>0</v>
      </c>
      <c r="L26" s="233">
        <f>'Heros Stats (EDIT)'!K35</f>
        <v>0</v>
      </c>
      <c r="M26" s="233">
        <f>'Heros Stats (EDIT)'!L35</f>
        <v>0</v>
      </c>
      <c r="N26" s="233">
        <f>'Heros Stats (EDIT)'!M35</f>
        <v>0.5</v>
      </c>
      <c r="O26" s="233">
        <f>'Heros Stats (EDIT)'!N35</f>
        <v>0</v>
      </c>
      <c r="P26" s="233">
        <f>'Heros Stats (EDIT)'!O35</f>
        <v>0</v>
      </c>
      <c r="Q26" s="233">
        <f>'Heros Stats (EDIT)'!P35</f>
        <v>0</v>
      </c>
      <c r="R26" s="233">
        <f>'Heros Stats (EDIT)'!Q35</f>
        <v>25</v>
      </c>
      <c r="S26" s="233">
        <f>'Heros Stats (EDIT)'!R35</f>
        <v>25</v>
      </c>
      <c r="T26" s="233">
        <f>'Heros Stats (EDIT)'!S35</f>
        <v>0</v>
      </c>
      <c r="U26" s="233">
        <f>'Heros Stats (EDIT)'!T35</f>
        <v>0</v>
      </c>
      <c r="V26" s="233">
        <f>'Heros Stats (EDIT)'!U35</f>
        <v>2.6</v>
      </c>
      <c r="W26" s="233">
        <f>'Heros Stats (EDIT)'!V35</f>
        <v>3.3</v>
      </c>
      <c r="X26" s="1"/>
      <c r="Y26" s="1"/>
      <c r="Z26" s="1"/>
      <c r="AA26" s="1"/>
      <c r="AB26" s="1"/>
      <c r="AC26" s="1"/>
      <c r="AD26" s="1"/>
      <c r="AE26" s="1"/>
      <c r="AF26" s="1"/>
    </row>
    <row r="27" spans="1:32" ht="12.75" customHeight="1" x14ac:dyDescent="0.15">
      <c r="A27" s="6" t="b">
        <f>AND(IF((B27=Calculator!$B$3),1,0),IF((C27=Calculator!$D$3),1,0))</f>
        <v>0</v>
      </c>
      <c r="B27" s="130" t="s">
        <v>227</v>
      </c>
      <c r="C27" s="130">
        <v>2</v>
      </c>
      <c r="D27" s="233">
        <f>'Heros Stats (EDIT)'!C36</f>
        <v>926</v>
      </c>
      <c r="E27" s="233">
        <f>'Heros Stats (EDIT)'!D36</f>
        <v>2.81</v>
      </c>
      <c r="F27" s="233">
        <f>'Heros Stats (EDIT)'!E36</f>
        <v>240</v>
      </c>
      <c r="G27" s="233">
        <f>'Heros Stats (EDIT)'!F36</f>
        <v>1.5999999999999999</v>
      </c>
      <c r="H27" s="233">
        <f>'Heros Stats (EDIT)'!G36</f>
        <v>86.727272727272734</v>
      </c>
      <c r="I27" s="233">
        <f>'Heros Stats (EDIT)'!H36</f>
        <v>1.0118181818181817</v>
      </c>
      <c r="J27" s="233">
        <f>'Heros Stats (EDIT)'!I36</f>
        <v>0</v>
      </c>
      <c r="K27" s="233">
        <f>'Heros Stats (EDIT)'!J36</f>
        <v>0</v>
      </c>
      <c r="L27" s="233">
        <f>'Heros Stats (EDIT)'!K36</f>
        <v>0</v>
      </c>
      <c r="M27" s="233">
        <f>'Heros Stats (EDIT)'!L36</f>
        <v>0</v>
      </c>
      <c r="N27" s="233">
        <f>'Heros Stats (EDIT)'!M36</f>
        <v>0.5</v>
      </c>
      <c r="O27" s="233">
        <f>'Heros Stats (EDIT)'!N36</f>
        <v>0</v>
      </c>
      <c r="P27" s="233">
        <f>'Heros Stats (EDIT)'!O36</f>
        <v>0</v>
      </c>
      <c r="Q27" s="233">
        <f>'Heros Stats (EDIT)'!P36</f>
        <v>0</v>
      </c>
      <c r="R27" s="233">
        <f>'Heros Stats (EDIT)'!Q36</f>
        <v>28.545454545454547</v>
      </c>
      <c r="S27" s="233">
        <f>'Heros Stats (EDIT)'!R36</f>
        <v>28.545454545454547</v>
      </c>
      <c r="T27" s="233">
        <f>'Heros Stats (EDIT)'!S36</f>
        <v>0</v>
      </c>
      <c r="U27" s="233">
        <f>'Heros Stats (EDIT)'!T36</f>
        <v>0</v>
      </c>
      <c r="V27" s="233">
        <f>'Heros Stats (EDIT)'!U36</f>
        <v>2.6</v>
      </c>
      <c r="W27" s="233">
        <f>'Heros Stats (EDIT)'!V36</f>
        <v>3.3</v>
      </c>
      <c r="X27" s="1"/>
      <c r="Y27" s="1"/>
      <c r="Z27" s="1"/>
      <c r="AA27" s="1"/>
      <c r="AB27" s="1"/>
      <c r="AC27" s="1"/>
      <c r="AD27" s="1"/>
      <c r="AE27" s="1"/>
      <c r="AF27" s="1"/>
    </row>
    <row r="28" spans="1:32" ht="12.75" customHeight="1" x14ac:dyDescent="0.15">
      <c r="A28" s="6" t="b">
        <f>AND(IF((B28=Calculator!$B$3),1,0),IF((C28=Calculator!$D$3),1,0))</f>
        <v>0</v>
      </c>
      <c r="B28" s="130" t="s">
        <v>228</v>
      </c>
      <c r="C28" s="130">
        <v>3</v>
      </c>
      <c r="D28" s="233">
        <f>'Heros Stats (EDIT)'!C37</f>
        <v>1038</v>
      </c>
      <c r="E28" s="233">
        <f>'Heros Stats (EDIT)'!D37</f>
        <v>3.15</v>
      </c>
      <c r="F28" s="233">
        <f>'Heros Stats (EDIT)'!E37</f>
        <v>260</v>
      </c>
      <c r="G28" s="233">
        <f>'Heros Stats (EDIT)'!F37</f>
        <v>1.7299999999999998</v>
      </c>
      <c r="H28" s="233">
        <f>'Heros Stats (EDIT)'!G37</f>
        <v>93.454545454545467</v>
      </c>
      <c r="I28" s="233">
        <f>'Heros Stats (EDIT)'!H37</f>
        <v>1.0236363636363635</v>
      </c>
      <c r="J28" s="233">
        <f>'Heros Stats (EDIT)'!I37</f>
        <v>0</v>
      </c>
      <c r="K28" s="233">
        <f>'Heros Stats (EDIT)'!J37</f>
        <v>0</v>
      </c>
      <c r="L28" s="233">
        <f>'Heros Stats (EDIT)'!K37</f>
        <v>0</v>
      </c>
      <c r="M28" s="233">
        <f>'Heros Stats (EDIT)'!L37</f>
        <v>0</v>
      </c>
      <c r="N28" s="233">
        <f>'Heros Stats (EDIT)'!M37</f>
        <v>0.5</v>
      </c>
      <c r="O28" s="233">
        <f>'Heros Stats (EDIT)'!N37</f>
        <v>0</v>
      </c>
      <c r="P28" s="233">
        <f>'Heros Stats (EDIT)'!O37</f>
        <v>0</v>
      </c>
      <c r="Q28" s="233">
        <f>'Heros Stats (EDIT)'!P37</f>
        <v>0</v>
      </c>
      <c r="R28" s="233">
        <f>'Heros Stats (EDIT)'!Q37</f>
        <v>32.090909090909093</v>
      </c>
      <c r="S28" s="233">
        <f>'Heros Stats (EDIT)'!R37</f>
        <v>32.090909090909093</v>
      </c>
      <c r="T28" s="233">
        <f>'Heros Stats (EDIT)'!S37</f>
        <v>0</v>
      </c>
      <c r="U28" s="233">
        <f>'Heros Stats (EDIT)'!T37</f>
        <v>0</v>
      </c>
      <c r="V28" s="233">
        <f>'Heros Stats (EDIT)'!U37</f>
        <v>2.6</v>
      </c>
      <c r="W28" s="233">
        <f>'Heros Stats (EDIT)'!V37</f>
        <v>3.3</v>
      </c>
      <c r="X28" s="1"/>
      <c r="Y28" s="1"/>
      <c r="Z28" s="1"/>
      <c r="AA28" s="1"/>
      <c r="AB28" s="1"/>
      <c r="AC28" s="1"/>
      <c r="AD28" s="1"/>
      <c r="AE28" s="1"/>
      <c r="AF28" s="1"/>
    </row>
    <row r="29" spans="1:32" ht="12.75" customHeight="1" x14ac:dyDescent="0.15">
      <c r="A29" s="6" t="b">
        <f>AND(IF((B29=Calculator!$B$3),1,0),IF((C29=Calculator!$D$3),1,0))</f>
        <v>0</v>
      </c>
      <c r="B29" s="130" t="s">
        <v>229</v>
      </c>
      <c r="C29" s="130">
        <v>4</v>
      </c>
      <c r="D29" s="233">
        <f>'Heros Stats (EDIT)'!C38</f>
        <v>1150</v>
      </c>
      <c r="E29" s="233">
        <f>'Heros Stats (EDIT)'!D38</f>
        <v>3.4899999999999998</v>
      </c>
      <c r="F29" s="233">
        <f>'Heros Stats (EDIT)'!E38</f>
        <v>280</v>
      </c>
      <c r="G29" s="233">
        <f>'Heros Stats (EDIT)'!F38</f>
        <v>1.8599999999999997</v>
      </c>
      <c r="H29" s="233">
        <f>'Heros Stats (EDIT)'!G38</f>
        <v>100.1818181818182</v>
      </c>
      <c r="I29" s="233">
        <f>'Heros Stats (EDIT)'!H38</f>
        <v>1.0354545454545452</v>
      </c>
      <c r="J29" s="233">
        <f>'Heros Stats (EDIT)'!I38</f>
        <v>0</v>
      </c>
      <c r="K29" s="233">
        <f>'Heros Stats (EDIT)'!J38</f>
        <v>0</v>
      </c>
      <c r="L29" s="233">
        <f>'Heros Stats (EDIT)'!K38</f>
        <v>0</v>
      </c>
      <c r="M29" s="233">
        <f>'Heros Stats (EDIT)'!L38</f>
        <v>0</v>
      </c>
      <c r="N29" s="233">
        <f>'Heros Stats (EDIT)'!M38</f>
        <v>0.5</v>
      </c>
      <c r="O29" s="233">
        <f>'Heros Stats (EDIT)'!N38</f>
        <v>0</v>
      </c>
      <c r="P29" s="233">
        <f>'Heros Stats (EDIT)'!O38</f>
        <v>0</v>
      </c>
      <c r="Q29" s="233">
        <f>'Heros Stats (EDIT)'!P38</f>
        <v>0</v>
      </c>
      <c r="R29" s="233">
        <f>'Heros Stats (EDIT)'!Q38</f>
        <v>35.63636363636364</v>
      </c>
      <c r="S29" s="233">
        <f>'Heros Stats (EDIT)'!R38</f>
        <v>35.63636363636364</v>
      </c>
      <c r="T29" s="233">
        <f>'Heros Stats (EDIT)'!S38</f>
        <v>0</v>
      </c>
      <c r="U29" s="233">
        <f>'Heros Stats (EDIT)'!T38</f>
        <v>0</v>
      </c>
      <c r="V29" s="233">
        <f>'Heros Stats (EDIT)'!U38</f>
        <v>2.6</v>
      </c>
      <c r="W29" s="233">
        <f>'Heros Stats (EDIT)'!V38</f>
        <v>3.3</v>
      </c>
      <c r="X29" s="1"/>
      <c r="Y29" s="1"/>
      <c r="Z29" s="1"/>
      <c r="AA29" s="1"/>
      <c r="AB29" s="1"/>
      <c r="AC29" s="1"/>
      <c r="AD29" s="1"/>
      <c r="AE29" s="1"/>
      <c r="AF29" s="1"/>
    </row>
    <row r="30" spans="1:32" ht="12.75" customHeight="1" x14ac:dyDescent="0.15">
      <c r="A30" s="6" t="b">
        <f>AND(IF((B30=Calculator!$B$3),1,0),IF((C30=Calculator!$D$3),1,0))</f>
        <v>0</v>
      </c>
      <c r="B30" s="130" t="s">
        <v>230</v>
      </c>
      <c r="C30" s="130">
        <v>5</v>
      </c>
      <c r="D30" s="233">
        <f>'Heros Stats (EDIT)'!C39</f>
        <v>1262</v>
      </c>
      <c r="E30" s="233">
        <f>'Heros Stats (EDIT)'!D39</f>
        <v>3.8299999999999996</v>
      </c>
      <c r="F30" s="233">
        <f>'Heros Stats (EDIT)'!E39</f>
        <v>300</v>
      </c>
      <c r="G30" s="233">
        <f>'Heros Stats (EDIT)'!F39</f>
        <v>1.9899999999999995</v>
      </c>
      <c r="H30" s="233">
        <f>'Heros Stats (EDIT)'!G39</f>
        <v>106.90909090909093</v>
      </c>
      <c r="I30" s="233">
        <f>'Heros Stats (EDIT)'!H39</f>
        <v>1.0472727272727269</v>
      </c>
      <c r="J30" s="233">
        <f>'Heros Stats (EDIT)'!I39</f>
        <v>0</v>
      </c>
      <c r="K30" s="233">
        <f>'Heros Stats (EDIT)'!J39</f>
        <v>0</v>
      </c>
      <c r="L30" s="233">
        <f>'Heros Stats (EDIT)'!K39</f>
        <v>0</v>
      </c>
      <c r="M30" s="233">
        <f>'Heros Stats (EDIT)'!L39</f>
        <v>0</v>
      </c>
      <c r="N30" s="233">
        <f>'Heros Stats (EDIT)'!M39</f>
        <v>0.5</v>
      </c>
      <c r="O30" s="233">
        <f>'Heros Stats (EDIT)'!N39</f>
        <v>0</v>
      </c>
      <c r="P30" s="233">
        <f>'Heros Stats (EDIT)'!O39</f>
        <v>0</v>
      </c>
      <c r="Q30" s="233">
        <f>'Heros Stats (EDIT)'!P39</f>
        <v>0</v>
      </c>
      <c r="R30" s="233">
        <f>'Heros Stats (EDIT)'!Q39</f>
        <v>39.181818181818187</v>
      </c>
      <c r="S30" s="233">
        <f>'Heros Stats (EDIT)'!R39</f>
        <v>39.181818181818187</v>
      </c>
      <c r="T30" s="233">
        <f>'Heros Stats (EDIT)'!S39</f>
        <v>0</v>
      </c>
      <c r="U30" s="233">
        <f>'Heros Stats (EDIT)'!T39</f>
        <v>0</v>
      </c>
      <c r="V30" s="233">
        <f>'Heros Stats (EDIT)'!U39</f>
        <v>2.6</v>
      </c>
      <c r="W30" s="233">
        <f>'Heros Stats (EDIT)'!V39</f>
        <v>3.3</v>
      </c>
      <c r="X30" s="1"/>
      <c r="Y30" s="1"/>
      <c r="Z30" s="1"/>
      <c r="AA30" s="1"/>
      <c r="AB30" s="1"/>
      <c r="AC30" s="1"/>
      <c r="AD30" s="1"/>
      <c r="AE30" s="1"/>
      <c r="AF30" s="1"/>
    </row>
    <row r="31" spans="1:32" ht="12.75" customHeight="1" x14ac:dyDescent="0.15">
      <c r="A31" s="6" t="b">
        <f>AND(IF((B31=Calculator!$B$3),1,0),IF((C31=Calculator!$D$3),1,0))</f>
        <v>0</v>
      </c>
      <c r="B31" s="130" t="s">
        <v>231</v>
      </c>
      <c r="C31" s="130">
        <v>6</v>
      </c>
      <c r="D31" s="233">
        <f>'Heros Stats (EDIT)'!C40</f>
        <v>1374</v>
      </c>
      <c r="E31" s="233">
        <f>'Heros Stats (EDIT)'!D40</f>
        <v>4.17</v>
      </c>
      <c r="F31" s="233">
        <f>'Heros Stats (EDIT)'!E40</f>
        <v>320</v>
      </c>
      <c r="G31" s="233">
        <f>'Heros Stats (EDIT)'!F40</f>
        <v>2.1199999999999997</v>
      </c>
      <c r="H31" s="233">
        <f>'Heros Stats (EDIT)'!G40</f>
        <v>113.63636363636367</v>
      </c>
      <c r="I31" s="233">
        <f>'Heros Stats (EDIT)'!H40</f>
        <v>1.0590909090909086</v>
      </c>
      <c r="J31" s="233">
        <f>'Heros Stats (EDIT)'!I40</f>
        <v>0</v>
      </c>
      <c r="K31" s="233">
        <f>'Heros Stats (EDIT)'!J40</f>
        <v>0</v>
      </c>
      <c r="L31" s="233">
        <f>'Heros Stats (EDIT)'!K40</f>
        <v>0</v>
      </c>
      <c r="M31" s="233">
        <f>'Heros Stats (EDIT)'!L40</f>
        <v>0</v>
      </c>
      <c r="N31" s="233">
        <f>'Heros Stats (EDIT)'!M40</f>
        <v>0.5</v>
      </c>
      <c r="O31" s="233">
        <f>'Heros Stats (EDIT)'!N40</f>
        <v>0</v>
      </c>
      <c r="P31" s="233">
        <f>'Heros Stats (EDIT)'!O40</f>
        <v>0</v>
      </c>
      <c r="Q31" s="233">
        <f>'Heros Stats (EDIT)'!P40</f>
        <v>0</v>
      </c>
      <c r="R31" s="233">
        <f>'Heros Stats (EDIT)'!Q40</f>
        <v>42.727272727272734</v>
      </c>
      <c r="S31" s="233">
        <f>'Heros Stats (EDIT)'!R40</f>
        <v>42.727272727272734</v>
      </c>
      <c r="T31" s="233">
        <f>'Heros Stats (EDIT)'!S40</f>
        <v>0</v>
      </c>
      <c r="U31" s="233">
        <f>'Heros Stats (EDIT)'!T40</f>
        <v>0</v>
      </c>
      <c r="V31" s="233">
        <f>'Heros Stats (EDIT)'!U40</f>
        <v>2.6</v>
      </c>
      <c r="W31" s="233">
        <f>'Heros Stats (EDIT)'!V40</f>
        <v>3.3</v>
      </c>
      <c r="X31" s="1"/>
      <c r="Y31" s="1"/>
      <c r="Z31" s="1"/>
      <c r="AA31" s="1"/>
      <c r="AB31" s="1"/>
      <c r="AC31" s="1"/>
      <c r="AD31" s="1"/>
      <c r="AE31" s="1"/>
      <c r="AF31" s="1"/>
    </row>
    <row r="32" spans="1:32" ht="12.75" customHeight="1" x14ac:dyDescent="0.15">
      <c r="A32" s="6" t="b">
        <f>AND(IF((B32=Calculator!$B$3),1,0),IF((C32=Calculator!$D$3),1,0))</f>
        <v>0</v>
      </c>
      <c r="B32" s="130" t="s">
        <v>232</v>
      </c>
      <c r="C32" s="130">
        <v>7</v>
      </c>
      <c r="D32" s="233">
        <f>'Heros Stats (EDIT)'!C41</f>
        <v>1486</v>
      </c>
      <c r="E32" s="233">
        <f>'Heros Stats (EDIT)'!D41</f>
        <v>4.51</v>
      </c>
      <c r="F32" s="233">
        <f>'Heros Stats (EDIT)'!E41</f>
        <v>340</v>
      </c>
      <c r="G32" s="233">
        <f>'Heros Stats (EDIT)'!F41</f>
        <v>2.2499999999999996</v>
      </c>
      <c r="H32" s="233">
        <f>'Heros Stats (EDIT)'!G41</f>
        <v>120.3636363636364</v>
      </c>
      <c r="I32" s="233">
        <f>'Heros Stats (EDIT)'!H41</f>
        <v>1.0709090909090904</v>
      </c>
      <c r="J32" s="233">
        <f>'Heros Stats (EDIT)'!I41</f>
        <v>0</v>
      </c>
      <c r="K32" s="233">
        <f>'Heros Stats (EDIT)'!J41</f>
        <v>0</v>
      </c>
      <c r="L32" s="233">
        <f>'Heros Stats (EDIT)'!K41</f>
        <v>0</v>
      </c>
      <c r="M32" s="233">
        <f>'Heros Stats (EDIT)'!L41</f>
        <v>0</v>
      </c>
      <c r="N32" s="233">
        <f>'Heros Stats (EDIT)'!M41</f>
        <v>0.5</v>
      </c>
      <c r="O32" s="233">
        <f>'Heros Stats (EDIT)'!N41</f>
        <v>0</v>
      </c>
      <c r="P32" s="233">
        <f>'Heros Stats (EDIT)'!O41</f>
        <v>0</v>
      </c>
      <c r="Q32" s="233">
        <f>'Heros Stats (EDIT)'!P41</f>
        <v>0</v>
      </c>
      <c r="R32" s="233">
        <f>'Heros Stats (EDIT)'!Q41</f>
        <v>46.27272727272728</v>
      </c>
      <c r="S32" s="233">
        <f>'Heros Stats (EDIT)'!R41</f>
        <v>46.27272727272728</v>
      </c>
      <c r="T32" s="233">
        <f>'Heros Stats (EDIT)'!S41</f>
        <v>0</v>
      </c>
      <c r="U32" s="233">
        <f>'Heros Stats (EDIT)'!T41</f>
        <v>0</v>
      </c>
      <c r="V32" s="233">
        <f>'Heros Stats (EDIT)'!U41</f>
        <v>2.6</v>
      </c>
      <c r="W32" s="233">
        <f>'Heros Stats (EDIT)'!V41</f>
        <v>3.3</v>
      </c>
      <c r="X32" s="1"/>
      <c r="Y32" s="1"/>
      <c r="Z32" s="1"/>
      <c r="AA32" s="1"/>
      <c r="AB32" s="1"/>
      <c r="AC32" s="1"/>
      <c r="AD32" s="1"/>
      <c r="AE32" s="1"/>
      <c r="AF32" s="1"/>
    </row>
    <row r="33" spans="1:32" ht="12.75" customHeight="1" x14ac:dyDescent="0.15">
      <c r="A33" s="6" t="b">
        <f>AND(IF((B33=Calculator!$B$3),1,0),IF((C33=Calculator!$D$3),1,0))</f>
        <v>0</v>
      </c>
      <c r="B33" s="130" t="s">
        <v>233</v>
      </c>
      <c r="C33" s="130">
        <v>8</v>
      </c>
      <c r="D33" s="233">
        <f>'Heros Stats (EDIT)'!C42</f>
        <v>1598</v>
      </c>
      <c r="E33" s="233">
        <f>'Heros Stats (EDIT)'!D42</f>
        <v>4.8499999999999996</v>
      </c>
      <c r="F33" s="233">
        <f>'Heros Stats (EDIT)'!E42</f>
        <v>360</v>
      </c>
      <c r="G33" s="233">
        <f>'Heros Stats (EDIT)'!F42</f>
        <v>2.3799999999999994</v>
      </c>
      <c r="H33" s="233">
        <f>'Heros Stats (EDIT)'!G42</f>
        <v>127.09090909090914</v>
      </c>
      <c r="I33" s="233">
        <f>'Heros Stats (EDIT)'!H42</f>
        <v>1.0827272727272721</v>
      </c>
      <c r="J33" s="233">
        <f>'Heros Stats (EDIT)'!I42</f>
        <v>0</v>
      </c>
      <c r="K33" s="233">
        <f>'Heros Stats (EDIT)'!J42</f>
        <v>0</v>
      </c>
      <c r="L33" s="233">
        <f>'Heros Stats (EDIT)'!K42</f>
        <v>0</v>
      </c>
      <c r="M33" s="233">
        <f>'Heros Stats (EDIT)'!L42</f>
        <v>0</v>
      </c>
      <c r="N33" s="233">
        <f>'Heros Stats (EDIT)'!M42</f>
        <v>0.5</v>
      </c>
      <c r="O33" s="233">
        <f>'Heros Stats (EDIT)'!N42</f>
        <v>0</v>
      </c>
      <c r="P33" s="233">
        <f>'Heros Stats (EDIT)'!O42</f>
        <v>0</v>
      </c>
      <c r="Q33" s="233">
        <f>'Heros Stats (EDIT)'!P42</f>
        <v>0</v>
      </c>
      <c r="R33" s="233">
        <f>'Heros Stats (EDIT)'!Q42</f>
        <v>49.818181818181827</v>
      </c>
      <c r="S33" s="233">
        <f>'Heros Stats (EDIT)'!R42</f>
        <v>49.818181818181827</v>
      </c>
      <c r="T33" s="233">
        <f>'Heros Stats (EDIT)'!S42</f>
        <v>0</v>
      </c>
      <c r="U33" s="233">
        <f>'Heros Stats (EDIT)'!T42</f>
        <v>0</v>
      </c>
      <c r="V33" s="233">
        <f>'Heros Stats (EDIT)'!U42</f>
        <v>2.6</v>
      </c>
      <c r="W33" s="233">
        <f>'Heros Stats (EDIT)'!V42</f>
        <v>3.3</v>
      </c>
      <c r="X33" s="1"/>
      <c r="Y33" s="1"/>
      <c r="Z33" s="1"/>
      <c r="AA33" s="1"/>
      <c r="AB33" s="1"/>
      <c r="AC33" s="1"/>
      <c r="AD33" s="1"/>
      <c r="AE33" s="1"/>
      <c r="AF33" s="1"/>
    </row>
    <row r="34" spans="1:32" ht="12.75" customHeight="1" x14ac:dyDescent="0.15">
      <c r="A34" s="6" t="b">
        <f>AND(IF((B34=Calculator!$B$3),1,0),IF((C34=Calculator!$D$3),1,0))</f>
        <v>0</v>
      </c>
      <c r="B34" s="130" t="s">
        <v>234</v>
      </c>
      <c r="C34" s="130">
        <v>9</v>
      </c>
      <c r="D34" s="233">
        <f>'Heros Stats (EDIT)'!C43</f>
        <v>1710</v>
      </c>
      <c r="E34" s="233">
        <f>'Heros Stats (EDIT)'!D43</f>
        <v>5.1899999999999995</v>
      </c>
      <c r="F34" s="233">
        <f>'Heros Stats (EDIT)'!E43</f>
        <v>380</v>
      </c>
      <c r="G34" s="233">
        <f>'Heros Stats (EDIT)'!F43</f>
        <v>2.5099999999999993</v>
      </c>
      <c r="H34" s="233">
        <f>'Heros Stats (EDIT)'!G43</f>
        <v>133.81818181818187</v>
      </c>
      <c r="I34" s="233">
        <f>'Heros Stats (EDIT)'!H43</f>
        <v>1.0945454545454538</v>
      </c>
      <c r="J34" s="233">
        <f>'Heros Stats (EDIT)'!I43</f>
        <v>0</v>
      </c>
      <c r="K34" s="233">
        <f>'Heros Stats (EDIT)'!J43</f>
        <v>0</v>
      </c>
      <c r="L34" s="233">
        <f>'Heros Stats (EDIT)'!K43</f>
        <v>0</v>
      </c>
      <c r="M34" s="233">
        <f>'Heros Stats (EDIT)'!L43</f>
        <v>0</v>
      </c>
      <c r="N34" s="233">
        <f>'Heros Stats (EDIT)'!M43</f>
        <v>0.5</v>
      </c>
      <c r="O34" s="233">
        <f>'Heros Stats (EDIT)'!N43</f>
        <v>0</v>
      </c>
      <c r="P34" s="233">
        <f>'Heros Stats (EDIT)'!O43</f>
        <v>0</v>
      </c>
      <c r="Q34" s="233">
        <f>'Heros Stats (EDIT)'!P43</f>
        <v>0</v>
      </c>
      <c r="R34" s="233">
        <f>'Heros Stats (EDIT)'!Q43</f>
        <v>53.363636363636374</v>
      </c>
      <c r="S34" s="233">
        <f>'Heros Stats (EDIT)'!R43</f>
        <v>53.363636363636374</v>
      </c>
      <c r="T34" s="233">
        <f>'Heros Stats (EDIT)'!S43</f>
        <v>0</v>
      </c>
      <c r="U34" s="233">
        <f>'Heros Stats (EDIT)'!T43</f>
        <v>0</v>
      </c>
      <c r="V34" s="233">
        <f>'Heros Stats (EDIT)'!U43</f>
        <v>2.6</v>
      </c>
      <c r="W34" s="233">
        <f>'Heros Stats (EDIT)'!V43</f>
        <v>3.3</v>
      </c>
      <c r="X34" s="1"/>
      <c r="Y34" s="1"/>
      <c r="Z34" s="1"/>
      <c r="AA34" s="1"/>
      <c r="AB34" s="1"/>
      <c r="AC34" s="1"/>
      <c r="AD34" s="1"/>
      <c r="AE34" s="1"/>
      <c r="AF34" s="1"/>
    </row>
    <row r="35" spans="1:32" ht="12.75" customHeight="1" x14ac:dyDescent="0.15">
      <c r="A35" s="6" t="b">
        <f>AND(IF((B35=Calculator!$B$3),1,0),IF((C35=Calculator!$D$3),1,0))</f>
        <v>0</v>
      </c>
      <c r="B35" s="130" t="s">
        <v>235</v>
      </c>
      <c r="C35" s="130">
        <v>10</v>
      </c>
      <c r="D35" s="233">
        <f>'Heros Stats (EDIT)'!C44</f>
        <v>1822</v>
      </c>
      <c r="E35" s="233">
        <f>'Heros Stats (EDIT)'!D44</f>
        <v>5.5299999999999994</v>
      </c>
      <c r="F35" s="233">
        <f>'Heros Stats (EDIT)'!E44</f>
        <v>400</v>
      </c>
      <c r="G35" s="233">
        <f>'Heros Stats (EDIT)'!F44</f>
        <v>2.6399999999999992</v>
      </c>
      <c r="H35" s="233">
        <f>'Heros Stats (EDIT)'!G44</f>
        <v>140.54545454545459</v>
      </c>
      <c r="I35" s="233">
        <f>'Heros Stats (EDIT)'!H44</f>
        <v>1.1063636363636355</v>
      </c>
      <c r="J35" s="233">
        <f>'Heros Stats (EDIT)'!I44</f>
        <v>0</v>
      </c>
      <c r="K35" s="233">
        <f>'Heros Stats (EDIT)'!J44</f>
        <v>0</v>
      </c>
      <c r="L35" s="233">
        <f>'Heros Stats (EDIT)'!K44</f>
        <v>0</v>
      </c>
      <c r="M35" s="233">
        <f>'Heros Stats (EDIT)'!L44</f>
        <v>0</v>
      </c>
      <c r="N35" s="233">
        <f>'Heros Stats (EDIT)'!M44</f>
        <v>0.5</v>
      </c>
      <c r="O35" s="233">
        <f>'Heros Stats (EDIT)'!N44</f>
        <v>0</v>
      </c>
      <c r="P35" s="233">
        <f>'Heros Stats (EDIT)'!O44</f>
        <v>0</v>
      </c>
      <c r="Q35" s="233">
        <f>'Heros Stats (EDIT)'!P44</f>
        <v>0</v>
      </c>
      <c r="R35" s="233">
        <f>'Heros Stats (EDIT)'!Q44</f>
        <v>56.909090909090921</v>
      </c>
      <c r="S35" s="233">
        <f>'Heros Stats (EDIT)'!R44</f>
        <v>56.909090909090921</v>
      </c>
      <c r="T35" s="233">
        <f>'Heros Stats (EDIT)'!S44</f>
        <v>0</v>
      </c>
      <c r="U35" s="233">
        <f>'Heros Stats (EDIT)'!T44</f>
        <v>0</v>
      </c>
      <c r="V35" s="233">
        <f>'Heros Stats (EDIT)'!U44</f>
        <v>2.6</v>
      </c>
      <c r="W35" s="233">
        <f>'Heros Stats (EDIT)'!V44</f>
        <v>3.3</v>
      </c>
      <c r="X35" s="1"/>
      <c r="Y35" s="1"/>
      <c r="Z35" s="1"/>
      <c r="AA35" s="1"/>
      <c r="AB35" s="1"/>
      <c r="AC35" s="1"/>
      <c r="AD35" s="1"/>
      <c r="AE35" s="1"/>
      <c r="AF35" s="1"/>
    </row>
    <row r="36" spans="1:32" ht="12.75" customHeight="1" x14ac:dyDescent="0.15">
      <c r="A36" s="6" t="b">
        <f>AND(IF((B36=Calculator!$B$3),1,0),IF((C36=Calculator!$D$3),1,0))</f>
        <v>0</v>
      </c>
      <c r="B36" s="130" t="s">
        <v>236</v>
      </c>
      <c r="C36" s="130">
        <v>11</v>
      </c>
      <c r="D36" s="233">
        <f>'Heros Stats (EDIT)'!C45</f>
        <v>1934</v>
      </c>
      <c r="E36" s="233">
        <f>'Heros Stats (EDIT)'!D45</f>
        <v>5.8699999999999992</v>
      </c>
      <c r="F36" s="233">
        <f>'Heros Stats (EDIT)'!E45</f>
        <v>420</v>
      </c>
      <c r="G36" s="233">
        <f>'Heros Stats (EDIT)'!F45</f>
        <v>2.7699999999999991</v>
      </c>
      <c r="H36" s="233">
        <f>'Heros Stats (EDIT)'!G45</f>
        <v>147.27272727272731</v>
      </c>
      <c r="I36" s="233">
        <f>'Heros Stats (EDIT)'!H45</f>
        <v>1.1181818181818173</v>
      </c>
      <c r="J36" s="233">
        <f>'Heros Stats (EDIT)'!I45</f>
        <v>0</v>
      </c>
      <c r="K36" s="233">
        <f>'Heros Stats (EDIT)'!J45</f>
        <v>0</v>
      </c>
      <c r="L36" s="233">
        <f>'Heros Stats (EDIT)'!K45</f>
        <v>0</v>
      </c>
      <c r="M36" s="233">
        <f>'Heros Stats (EDIT)'!L45</f>
        <v>0</v>
      </c>
      <c r="N36" s="233">
        <f>'Heros Stats (EDIT)'!M45</f>
        <v>0.5</v>
      </c>
      <c r="O36" s="233">
        <f>'Heros Stats (EDIT)'!N45</f>
        <v>0</v>
      </c>
      <c r="P36" s="233">
        <f>'Heros Stats (EDIT)'!O45</f>
        <v>0</v>
      </c>
      <c r="Q36" s="233">
        <f>'Heros Stats (EDIT)'!P45</f>
        <v>0</v>
      </c>
      <c r="R36" s="233">
        <f>'Heros Stats (EDIT)'!Q45</f>
        <v>60.454545454545467</v>
      </c>
      <c r="S36" s="233">
        <f>'Heros Stats (EDIT)'!R45</f>
        <v>60.454545454545467</v>
      </c>
      <c r="T36" s="233">
        <f>'Heros Stats (EDIT)'!S45</f>
        <v>0</v>
      </c>
      <c r="U36" s="233">
        <f>'Heros Stats (EDIT)'!T45</f>
        <v>0</v>
      </c>
      <c r="V36" s="233">
        <f>'Heros Stats (EDIT)'!U45</f>
        <v>2.6</v>
      </c>
      <c r="W36" s="233">
        <f>'Heros Stats (EDIT)'!V45</f>
        <v>3.3</v>
      </c>
      <c r="X36" s="1"/>
      <c r="Y36" s="1"/>
      <c r="Z36" s="1"/>
      <c r="AA36" s="1"/>
      <c r="AB36" s="1"/>
      <c r="AC36" s="1"/>
      <c r="AD36" s="1"/>
      <c r="AE36" s="1"/>
      <c r="AF36" s="1"/>
    </row>
    <row r="37" spans="1:32" ht="12.75" customHeight="1" x14ac:dyDescent="0.15">
      <c r="A37" s="6" t="b">
        <f>AND(IF((B37=Calculator!$B$3),1,0),IF((C37=Calculator!$D$3),1,0))</f>
        <v>0</v>
      </c>
      <c r="B37" s="130" t="s">
        <v>237</v>
      </c>
      <c r="C37" s="130">
        <v>12</v>
      </c>
      <c r="D37" s="233">
        <f>'Heros Stats (EDIT)'!C46</f>
        <v>2046</v>
      </c>
      <c r="E37" s="233">
        <f>'Heros Stats (EDIT)'!D46</f>
        <v>6.2099999999999991</v>
      </c>
      <c r="F37" s="233">
        <f>'Heros Stats (EDIT)'!E46</f>
        <v>440</v>
      </c>
      <c r="G37" s="233">
        <f>'Heros Stats (EDIT)'!F46</f>
        <v>2.899999999999999</v>
      </c>
      <c r="H37" s="233">
        <f>'Heros Stats (EDIT)'!G46</f>
        <v>154.00000000000003</v>
      </c>
      <c r="I37" s="233">
        <f>'Heros Stats (EDIT)'!H46</f>
        <v>1.129999999999999</v>
      </c>
      <c r="J37" s="233">
        <f>'Heros Stats (EDIT)'!I46</f>
        <v>0</v>
      </c>
      <c r="K37" s="233">
        <f>'Heros Stats (EDIT)'!J46</f>
        <v>0</v>
      </c>
      <c r="L37" s="233">
        <f>'Heros Stats (EDIT)'!K46</f>
        <v>0</v>
      </c>
      <c r="M37" s="233">
        <f>'Heros Stats (EDIT)'!L46</f>
        <v>0</v>
      </c>
      <c r="N37" s="233">
        <f>'Heros Stats (EDIT)'!M46</f>
        <v>0.5</v>
      </c>
      <c r="O37" s="233">
        <f>'Heros Stats (EDIT)'!N46</f>
        <v>0</v>
      </c>
      <c r="P37" s="233">
        <f>'Heros Stats (EDIT)'!O46</f>
        <v>0</v>
      </c>
      <c r="Q37" s="233">
        <f>'Heros Stats (EDIT)'!P46</f>
        <v>0</v>
      </c>
      <c r="R37" s="233">
        <f>'Heros Stats (EDIT)'!Q46</f>
        <v>64.000000000000014</v>
      </c>
      <c r="S37" s="233">
        <f>'Heros Stats (EDIT)'!R46</f>
        <v>64.000000000000014</v>
      </c>
      <c r="T37" s="233">
        <f>'Heros Stats (EDIT)'!S46</f>
        <v>0</v>
      </c>
      <c r="U37" s="233">
        <f>'Heros Stats (EDIT)'!T46</f>
        <v>0</v>
      </c>
      <c r="V37" s="233">
        <f>'Heros Stats (EDIT)'!U46</f>
        <v>2.6</v>
      </c>
      <c r="W37" s="233">
        <f>'Heros Stats (EDIT)'!V46</f>
        <v>3.3</v>
      </c>
      <c r="X37" s="1"/>
      <c r="Y37" s="1"/>
      <c r="Z37" s="1"/>
      <c r="AA37" s="1"/>
      <c r="AB37" s="1"/>
      <c r="AC37" s="1"/>
      <c r="AD37" s="1"/>
      <c r="AE37" s="1"/>
      <c r="AF37" s="1"/>
    </row>
    <row r="38" spans="1:32" ht="12.75" customHeight="1" x14ac:dyDescent="0.15">
      <c r="A38" s="6" t="b">
        <f>AND(IF((B38=Calculator!$B$3),1,0),IF((C38=Calculator!$D$3),1,0))</f>
        <v>0</v>
      </c>
      <c r="B38" s="130" t="s">
        <v>238</v>
      </c>
      <c r="C38" s="130">
        <v>1</v>
      </c>
      <c r="D38" s="233">
        <f>'Heros Stats (EDIT)'!C50</f>
        <v>770</v>
      </c>
      <c r="E38" s="233">
        <f>'Heros Stats (EDIT)'!D50</f>
        <v>4.2699999999999996</v>
      </c>
      <c r="F38" s="233">
        <f>'Heros Stats (EDIT)'!E50</f>
        <v>390</v>
      </c>
      <c r="G38" s="233">
        <f>'Heros Stats (EDIT)'!F50</f>
        <v>3.5</v>
      </c>
      <c r="H38" s="233">
        <f>'Heros Stats (EDIT)'!G50</f>
        <v>66</v>
      </c>
      <c r="I38" s="233">
        <f>'Heros Stats (EDIT)'!H50</f>
        <v>1</v>
      </c>
      <c r="J38" s="233">
        <f>'Heros Stats (EDIT)'!I50</f>
        <v>0</v>
      </c>
      <c r="K38" s="233">
        <f>'Heros Stats (EDIT)'!J50</f>
        <v>0</v>
      </c>
      <c r="L38" s="233">
        <f>'Heros Stats (EDIT)'!K50</f>
        <v>0</v>
      </c>
      <c r="M38" s="233">
        <f>'Heros Stats (EDIT)'!L50</f>
        <v>0</v>
      </c>
      <c r="N38" s="233">
        <f>'Heros Stats (EDIT)'!M50</f>
        <v>0.5</v>
      </c>
      <c r="O38" s="233">
        <f>'Heros Stats (EDIT)'!N50</f>
        <v>0</v>
      </c>
      <c r="P38" s="233">
        <f>'Heros Stats (EDIT)'!O50</f>
        <v>0</v>
      </c>
      <c r="Q38" s="233">
        <f>'Heros Stats (EDIT)'!P50</f>
        <v>0</v>
      </c>
      <c r="R38" s="233">
        <f>'Heros Stats (EDIT)'!Q50</f>
        <v>0</v>
      </c>
      <c r="S38" s="233">
        <f>'Heros Stats (EDIT)'!R50</f>
        <v>22</v>
      </c>
      <c r="T38" s="233">
        <f>'Heros Stats (EDIT)'!S50</f>
        <v>0</v>
      </c>
      <c r="U38" s="233">
        <f>'Heros Stats (EDIT)'!T50</f>
        <v>0</v>
      </c>
      <c r="V38" s="233">
        <f>'Heros Stats (EDIT)'!U50</f>
        <v>2.4</v>
      </c>
      <c r="W38" s="233">
        <f>'Heros Stats (EDIT)'!V50</f>
        <v>3.4</v>
      </c>
      <c r="X38" s="1"/>
      <c r="Y38" s="1"/>
      <c r="Z38" s="1"/>
      <c r="AA38" s="1"/>
      <c r="AB38" s="1"/>
      <c r="AC38" s="1"/>
      <c r="AD38" s="1"/>
      <c r="AE38" s="1"/>
      <c r="AF38" s="1"/>
    </row>
    <row r="39" spans="1:32" ht="12.75" customHeight="1" x14ac:dyDescent="0.15">
      <c r="A39" s="6" t="b">
        <f>AND(IF((B39=Calculator!$B$3),1,0),IF((C39=Calculator!$D$3),1,0))</f>
        <v>0</v>
      </c>
      <c r="B39" s="130" t="s">
        <v>239</v>
      </c>
      <c r="C39" s="130">
        <v>2</v>
      </c>
      <c r="D39" s="233">
        <f>'Heros Stats (EDIT)'!C51</f>
        <v>855</v>
      </c>
      <c r="E39" s="233">
        <f>'Heros Stats (EDIT)'!D51</f>
        <v>4.7399999999999993</v>
      </c>
      <c r="F39" s="233">
        <f>'Heros Stats (EDIT)'!E51</f>
        <v>405</v>
      </c>
      <c r="G39" s="233">
        <f>'Heros Stats (EDIT)'!F51</f>
        <v>3.8200000000000003</v>
      </c>
      <c r="H39" s="233">
        <f>'Heros Stats (EDIT)'!G51</f>
        <v>73.545454545454547</v>
      </c>
      <c r="I39" s="233">
        <f>'Heros Stats (EDIT)'!H51</f>
        <v>1</v>
      </c>
      <c r="J39" s="233">
        <f>'Heros Stats (EDIT)'!I51</f>
        <v>0</v>
      </c>
      <c r="K39" s="233">
        <f>'Heros Stats (EDIT)'!J51</f>
        <v>0</v>
      </c>
      <c r="L39" s="233">
        <f>'Heros Stats (EDIT)'!K51</f>
        <v>0</v>
      </c>
      <c r="M39" s="233">
        <f>'Heros Stats (EDIT)'!L51</f>
        <v>0</v>
      </c>
      <c r="N39" s="233">
        <f>'Heros Stats (EDIT)'!M51</f>
        <v>0.5</v>
      </c>
      <c r="O39" s="233">
        <f>'Heros Stats (EDIT)'!N51</f>
        <v>0</v>
      </c>
      <c r="P39" s="233">
        <f>'Heros Stats (EDIT)'!O51</f>
        <v>0</v>
      </c>
      <c r="Q39" s="233">
        <f>'Heros Stats (EDIT)'!P51</f>
        <v>0</v>
      </c>
      <c r="R39" s="233">
        <f>'Heros Stats (EDIT)'!Q51</f>
        <v>5</v>
      </c>
      <c r="S39" s="233">
        <f>'Heros Stats (EDIT)'!R51</f>
        <v>32.090909090909093</v>
      </c>
      <c r="T39" s="233">
        <f>'Heros Stats (EDIT)'!S51</f>
        <v>0</v>
      </c>
      <c r="U39" s="233">
        <f>'Heros Stats (EDIT)'!T51</f>
        <v>0</v>
      </c>
      <c r="V39" s="233">
        <f>'Heros Stats (EDIT)'!U51</f>
        <v>2.4</v>
      </c>
      <c r="W39" s="233">
        <f>'Heros Stats (EDIT)'!V51</f>
        <v>3.4</v>
      </c>
      <c r="X39" s="1"/>
      <c r="Y39" s="1"/>
      <c r="Z39" s="1"/>
      <c r="AA39" s="1"/>
      <c r="AB39" s="1"/>
      <c r="AC39" s="1"/>
      <c r="AD39" s="1"/>
      <c r="AE39" s="1"/>
      <c r="AF39" s="1"/>
    </row>
    <row r="40" spans="1:32" ht="12.75" customHeight="1" x14ac:dyDescent="0.15">
      <c r="A40" s="6" t="b">
        <f>AND(IF((B40=Calculator!$B$3),1,0),IF((C40=Calculator!$D$3),1,0))</f>
        <v>0</v>
      </c>
      <c r="B40" s="130" t="s">
        <v>240</v>
      </c>
      <c r="C40" s="130">
        <v>3</v>
      </c>
      <c r="D40" s="233">
        <f>'Heros Stats (EDIT)'!C52</f>
        <v>940</v>
      </c>
      <c r="E40" s="233">
        <f>'Heros Stats (EDIT)'!D52</f>
        <v>5.2099999999999991</v>
      </c>
      <c r="F40" s="233">
        <f>'Heros Stats (EDIT)'!E52</f>
        <v>420</v>
      </c>
      <c r="G40" s="233">
        <f>'Heros Stats (EDIT)'!F52</f>
        <v>4.1400000000000006</v>
      </c>
      <c r="H40" s="233">
        <f>'Heros Stats (EDIT)'!G52</f>
        <v>81.090909090909093</v>
      </c>
      <c r="I40" s="233">
        <f>'Heros Stats (EDIT)'!H52</f>
        <v>1</v>
      </c>
      <c r="J40" s="233">
        <f>'Heros Stats (EDIT)'!I52</f>
        <v>0</v>
      </c>
      <c r="K40" s="233">
        <f>'Heros Stats (EDIT)'!J52</f>
        <v>0</v>
      </c>
      <c r="L40" s="233">
        <f>'Heros Stats (EDIT)'!K52</f>
        <v>0</v>
      </c>
      <c r="M40" s="233">
        <f>'Heros Stats (EDIT)'!L52</f>
        <v>0</v>
      </c>
      <c r="N40" s="233">
        <f>'Heros Stats (EDIT)'!M52</f>
        <v>0.5</v>
      </c>
      <c r="O40" s="233">
        <f>'Heros Stats (EDIT)'!N52</f>
        <v>0</v>
      </c>
      <c r="P40" s="233">
        <f>'Heros Stats (EDIT)'!O52</f>
        <v>0</v>
      </c>
      <c r="Q40" s="233">
        <f>'Heros Stats (EDIT)'!P52</f>
        <v>0</v>
      </c>
      <c r="R40" s="233">
        <f>'Heros Stats (EDIT)'!Q52</f>
        <v>10</v>
      </c>
      <c r="S40" s="233">
        <f>'Heros Stats (EDIT)'!R52</f>
        <v>42.181818181818187</v>
      </c>
      <c r="T40" s="233">
        <f>'Heros Stats (EDIT)'!S52</f>
        <v>0</v>
      </c>
      <c r="U40" s="233">
        <f>'Heros Stats (EDIT)'!T52</f>
        <v>0</v>
      </c>
      <c r="V40" s="233">
        <f>'Heros Stats (EDIT)'!U52</f>
        <v>2.4</v>
      </c>
      <c r="W40" s="233">
        <f>'Heros Stats (EDIT)'!V52</f>
        <v>3.4</v>
      </c>
      <c r="X40" s="1"/>
      <c r="Y40" s="1"/>
      <c r="Z40" s="1"/>
      <c r="AA40" s="1"/>
      <c r="AB40" s="1"/>
      <c r="AC40" s="1"/>
      <c r="AD40" s="1"/>
      <c r="AE40" s="1"/>
      <c r="AF40" s="1"/>
    </row>
    <row r="41" spans="1:32" ht="12.75" customHeight="1" x14ac:dyDescent="0.15">
      <c r="A41" s="6" t="b">
        <f>AND(IF((B41=Calculator!$B$3),1,0),IF((C41=Calculator!$D$3),1,0))</f>
        <v>0</v>
      </c>
      <c r="B41" s="130" t="s">
        <v>241</v>
      </c>
      <c r="C41" s="130">
        <v>4</v>
      </c>
      <c r="D41" s="233">
        <f>'Heros Stats (EDIT)'!C53</f>
        <v>1025</v>
      </c>
      <c r="E41" s="233">
        <f>'Heros Stats (EDIT)'!D53</f>
        <v>5.6799999999999988</v>
      </c>
      <c r="F41" s="233">
        <f>'Heros Stats (EDIT)'!E53</f>
        <v>435</v>
      </c>
      <c r="G41" s="233">
        <f>'Heros Stats (EDIT)'!F53</f>
        <v>4.4600000000000009</v>
      </c>
      <c r="H41" s="233">
        <f>'Heros Stats (EDIT)'!G53</f>
        <v>88.63636363636364</v>
      </c>
      <c r="I41" s="233">
        <f>'Heros Stats (EDIT)'!H53</f>
        <v>1</v>
      </c>
      <c r="J41" s="233">
        <f>'Heros Stats (EDIT)'!I53</f>
        <v>0</v>
      </c>
      <c r="K41" s="233">
        <f>'Heros Stats (EDIT)'!J53</f>
        <v>0</v>
      </c>
      <c r="L41" s="233">
        <f>'Heros Stats (EDIT)'!K53</f>
        <v>0</v>
      </c>
      <c r="M41" s="233">
        <f>'Heros Stats (EDIT)'!L53</f>
        <v>0</v>
      </c>
      <c r="N41" s="233">
        <f>'Heros Stats (EDIT)'!M53</f>
        <v>0.5</v>
      </c>
      <c r="O41" s="233">
        <f>'Heros Stats (EDIT)'!N53</f>
        <v>0</v>
      </c>
      <c r="P41" s="233">
        <f>'Heros Stats (EDIT)'!O53</f>
        <v>0</v>
      </c>
      <c r="Q41" s="233">
        <f>'Heros Stats (EDIT)'!P53</f>
        <v>0</v>
      </c>
      <c r="R41" s="233">
        <f>'Heros Stats (EDIT)'!Q53</f>
        <v>15</v>
      </c>
      <c r="S41" s="233">
        <f>'Heros Stats (EDIT)'!R53</f>
        <v>52.27272727272728</v>
      </c>
      <c r="T41" s="233">
        <f>'Heros Stats (EDIT)'!S53</f>
        <v>0</v>
      </c>
      <c r="U41" s="233">
        <f>'Heros Stats (EDIT)'!T53</f>
        <v>0</v>
      </c>
      <c r="V41" s="233">
        <f>'Heros Stats (EDIT)'!U53</f>
        <v>2.4</v>
      </c>
      <c r="W41" s="233">
        <f>'Heros Stats (EDIT)'!V53</f>
        <v>3.4</v>
      </c>
      <c r="X41" s="1"/>
      <c r="Y41" s="1"/>
      <c r="Z41" s="1"/>
      <c r="AA41" s="1"/>
      <c r="AB41" s="1"/>
      <c r="AC41" s="1"/>
      <c r="AD41" s="1"/>
      <c r="AE41" s="1"/>
      <c r="AF41" s="1"/>
    </row>
    <row r="42" spans="1:32" ht="12.75" customHeight="1" x14ac:dyDescent="0.15">
      <c r="A42" s="6" t="b">
        <f>AND(IF((B42=Calculator!$B$3),1,0),IF((C42=Calculator!$D$3),1,0))</f>
        <v>0</v>
      </c>
      <c r="B42" s="130" t="s">
        <v>242</v>
      </c>
      <c r="C42" s="130">
        <v>5</v>
      </c>
      <c r="D42" s="233">
        <f>'Heros Stats (EDIT)'!C54</f>
        <v>1110</v>
      </c>
      <c r="E42" s="233">
        <f>'Heros Stats (EDIT)'!D54</f>
        <v>6.1499999999999986</v>
      </c>
      <c r="F42" s="233">
        <f>'Heros Stats (EDIT)'!E54</f>
        <v>450</v>
      </c>
      <c r="G42" s="233">
        <f>'Heros Stats (EDIT)'!F54</f>
        <v>4.7800000000000011</v>
      </c>
      <c r="H42" s="233">
        <f>'Heros Stats (EDIT)'!G54</f>
        <v>96.181818181818187</v>
      </c>
      <c r="I42" s="233">
        <f>'Heros Stats (EDIT)'!H54</f>
        <v>1</v>
      </c>
      <c r="J42" s="233">
        <f>'Heros Stats (EDIT)'!I54</f>
        <v>0</v>
      </c>
      <c r="K42" s="233">
        <f>'Heros Stats (EDIT)'!J54</f>
        <v>0</v>
      </c>
      <c r="L42" s="233">
        <f>'Heros Stats (EDIT)'!K54</f>
        <v>0</v>
      </c>
      <c r="M42" s="233">
        <f>'Heros Stats (EDIT)'!L54</f>
        <v>0</v>
      </c>
      <c r="N42" s="233">
        <f>'Heros Stats (EDIT)'!M54</f>
        <v>0.5</v>
      </c>
      <c r="O42" s="233">
        <f>'Heros Stats (EDIT)'!N54</f>
        <v>0</v>
      </c>
      <c r="P42" s="233">
        <f>'Heros Stats (EDIT)'!O54</f>
        <v>0</v>
      </c>
      <c r="Q42" s="233">
        <f>'Heros Stats (EDIT)'!P54</f>
        <v>0</v>
      </c>
      <c r="R42" s="233">
        <f>'Heros Stats (EDIT)'!Q54</f>
        <v>20</v>
      </c>
      <c r="S42" s="233">
        <f>'Heros Stats (EDIT)'!R54</f>
        <v>62.363636363636374</v>
      </c>
      <c r="T42" s="233">
        <f>'Heros Stats (EDIT)'!S54</f>
        <v>0</v>
      </c>
      <c r="U42" s="233">
        <f>'Heros Stats (EDIT)'!T54</f>
        <v>0</v>
      </c>
      <c r="V42" s="233">
        <f>'Heros Stats (EDIT)'!U54</f>
        <v>2.4</v>
      </c>
      <c r="W42" s="233">
        <f>'Heros Stats (EDIT)'!V54</f>
        <v>3.4</v>
      </c>
      <c r="X42" s="1"/>
      <c r="Y42" s="1"/>
      <c r="Z42" s="1"/>
      <c r="AA42" s="1"/>
      <c r="AB42" s="1"/>
      <c r="AC42" s="1"/>
      <c r="AD42" s="1"/>
      <c r="AE42" s="1"/>
      <c r="AF42" s="1"/>
    </row>
    <row r="43" spans="1:32" ht="12.75" customHeight="1" x14ac:dyDescent="0.15">
      <c r="A43" s="6" t="b">
        <f>AND(IF((B43=Calculator!$B$3),1,0),IF((C43=Calculator!$D$3),1,0))</f>
        <v>0</v>
      </c>
      <c r="B43" s="130" t="s">
        <v>243</v>
      </c>
      <c r="C43" s="130">
        <v>6</v>
      </c>
      <c r="D43" s="233">
        <f>'Heros Stats (EDIT)'!C55</f>
        <v>1195</v>
      </c>
      <c r="E43" s="233">
        <f>'Heros Stats (EDIT)'!D55</f>
        <v>6.6199999999999983</v>
      </c>
      <c r="F43" s="233">
        <f>'Heros Stats (EDIT)'!E55</f>
        <v>465</v>
      </c>
      <c r="G43" s="233">
        <f>'Heros Stats (EDIT)'!F55</f>
        <v>5.1000000000000014</v>
      </c>
      <c r="H43" s="233">
        <f>'Heros Stats (EDIT)'!G55</f>
        <v>103.72727272727273</v>
      </c>
      <c r="I43" s="233">
        <f>'Heros Stats (EDIT)'!H55</f>
        <v>1</v>
      </c>
      <c r="J43" s="233">
        <f>'Heros Stats (EDIT)'!I55</f>
        <v>0</v>
      </c>
      <c r="K43" s="233">
        <f>'Heros Stats (EDIT)'!J55</f>
        <v>0</v>
      </c>
      <c r="L43" s="233">
        <f>'Heros Stats (EDIT)'!K55</f>
        <v>0</v>
      </c>
      <c r="M43" s="233">
        <f>'Heros Stats (EDIT)'!L55</f>
        <v>0</v>
      </c>
      <c r="N43" s="233">
        <f>'Heros Stats (EDIT)'!M55</f>
        <v>0.5</v>
      </c>
      <c r="O43" s="233">
        <f>'Heros Stats (EDIT)'!N55</f>
        <v>0</v>
      </c>
      <c r="P43" s="233">
        <f>'Heros Stats (EDIT)'!O55</f>
        <v>0</v>
      </c>
      <c r="Q43" s="233">
        <f>'Heros Stats (EDIT)'!P55</f>
        <v>0</v>
      </c>
      <c r="R43" s="233">
        <f>'Heros Stats (EDIT)'!Q55</f>
        <v>25</v>
      </c>
      <c r="S43" s="233">
        <f>'Heros Stats (EDIT)'!R55</f>
        <v>72.454545454545467</v>
      </c>
      <c r="T43" s="233">
        <f>'Heros Stats (EDIT)'!S55</f>
        <v>0</v>
      </c>
      <c r="U43" s="233">
        <f>'Heros Stats (EDIT)'!T55</f>
        <v>0</v>
      </c>
      <c r="V43" s="233">
        <f>'Heros Stats (EDIT)'!U55</f>
        <v>2.4</v>
      </c>
      <c r="W43" s="233">
        <f>'Heros Stats (EDIT)'!V55</f>
        <v>3.4</v>
      </c>
      <c r="X43" s="1"/>
      <c r="Y43" s="1"/>
      <c r="Z43" s="1"/>
      <c r="AA43" s="1"/>
      <c r="AB43" s="1"/>
      <c r="AC43" s="1"/>
      <c r="AD43" s="1"/>
      <c r="AE43" s="1"/>
      <c r="AF43" s="1"/>
    </row>
    <row r="44" spans="1:32" ht="12.75" customHeight="1" x14ac:dyDescent="0.15">
      <c r="A44" s="6" t="b">
        <f>AND(IF((B44=Calculator!$B$3),1,0),IF((C44=Calculator!$D$3),1,0))</f>
        <v>0</v>
      </c>
      <c r="B44" s="130" t="s">
        <v>249</v>
      </c>
      <c r="C44" s="130">
        <v>7</v>
      </c>
      <c r="D44" s="233">
        <f>'Heros Stats (EDIT)'!C56</f>
        <v>1280</v>
      </c>
      <c r="E44" s="233">
        <f>'Heros Stats (EDIT)'!D56</f>
        <v>7.0899999999999981</v>
      </c>
      <c r="F44" s="233">
        <f>'Heros Stats (EDIT)'!E56</f>
        <v>480</v>
      </c>
      <c r="G44" s="233">
        <f>'Heros Stats (EDIT)'!F56</f>
        <v>5.4200000000000017</v>
      </c>
      <c r="H44" s="233">
        <f>'Heros Stats (EDIT)'!G56</f>
        <v>111.27272727272728</v>
      </c>
      <c r="I44" s="233">
        <f>'Heros Stats (EDIT)'!H56</f>
        <v>1</v>
      </c>
      <c r="J44" s="233">
        <f>'Heros Stats (EDIT)'!I56</f>
        <v>0</v>
      </c>
      <c r="K44" s="233">
        <f>'Heros Stats (EDIT)'!J56</f>
        <v>0</v>
      </c>
      <c r="L44" s="233">
        <f>'Heros Stats (EDIT)'!K56</f>
        <v>0</v>
      </c>
      <c r="M44" s="233">
        <f>'Heros Stats (EDIT)'!L56</f>
        <v>0</v>
      </c>
      <c r="N44" s="233">
        <f>'Heros Stats (EDIT)'!M56</f>
        <v>0.5</v>
      </c>
      <c r="O44" s="233">
        <f>'Heros Stats (EDIT)'!N56</f>
        <v>0</v>
      </c>
      <c r="P44" s="233">
        <f>'Heros Stats (EDIT)'!O56</f>
        <v>0</v>
      </c>
      <c r="Q44" s="233">
        <f>'Heros Stats (EDIT)'!P56</f>
        <v>0</v>
      </c>
      <c r="R44" s="233">
        <f>'Heros Stats (EDIT)'!Q56</f>
        <v>30</v>
      </c>
      <c r="S44" s="233">
        <f>'Heros Stats (EDIT)'!R56</f>
        <v>82.545454545454561</v>
      </c>
      <c r="T44" s="233">
        <f>'Heros Stats (EDIT)'!S56</f>
        <v>0</v>
      </c>
      <c r="U44" s="233">
        <f>'Heros Stats (EDIT)'!T56</f>
        <v>0</v>
      </c>
      <c r="V44" s="233">
        <f>'Heros Stats (EDIT)'!U56</f>
        <v>2.4</v>
      </c>
      <c r="W44" s="233">
        <f>'Heros Stats (EDIT)'!V56</f>
        <v>3.4</v>
      </c>
      <c r="X44" s="1"/>
      <c r="Y44" s="1"/>
      <c r="Z44" s="1"/>
      <c r="AA44" s="1"/>
      <c r="AB44" s="1"/>
      <c r="AC44" s="1"/>
      <c r="AD44" s="1"/>
      <c r="AE44" s="1"/>
      <c r="AF44" s="1"/>
    </row>
    <row r="45" spans="1:32" ht="12.75" customHeight="1" x14ac:dyDescent="0.15">
      <c r="A45" s="6" t="b">
        <f>AND(IF((B45=Calculator!$B$3),1,0),IF((C45=Calculator!$D$3),1,0))</f>
        <v>0</v>
      </c>
      <c r="B45" s="130" t="s">
        <v>252</v>
      </c>
      <c r="C45" s="130">
        <v>8</v>
      </c>
      <c r="D45" s="233">
        <f>'Heros Stats (EDIT)'!C57</f>
        <v>1365</v>
      </c>
      <c r="E45" s="233">
        <f>'Heros Stats (EDIT)'!D57</f>
        <v>7.5599999999999978</v>
      </c>
      <c r="F45" s="233">
        <f>'Heros Stats (EDIT)'!E57</f>
        <v>495</v>
      </c>
      <c r="G45" s="233">
        <f>'Heros Stats (EDIT)'!F57</f>
        <v>5.740000000000002</v>
      </c>
      <c r="H45" s="233">
        <f>'Heros Stats (EDIT)'!G57</f>
        <v>118.81818181818183</v>
      </c>
      <c r="I45" s="233">
        <f>'Heros Stats (EDIT)'!H57</f>
        <v>1</v>
      </c>
      <c r="J45" s="233">
        <f>'Heros Stats (EDIT)'!I57</f>
        <v>0</v>
      </c>
      <c r="K45" s="233">
        <f>'Heros Stats (EDIT)'!J57</f>
        <v>0</v>
      </c>
      <c r="L45" s="233">
        <f>'Heros Stats (EDIT)'!K57</f>
        <v>0</v>
      </c>
      <c r="M45" s="233">
        <f>'Heros Stats (EDIT)'!L57</f>
        <v>0</v>
      </c>
      <c r="N45" s="233">
        <f>'Heros Stats (EDIT)'!M57</f>
        <v>0.5</v>
      </c>
      <c r="O45" s="233">
        <f>'Heros Stats (EDIT)'!N57</f>
        <v>0</v>
      </c>
      <c r="P45" s="233">
        <f>'Heros Stats (EDIT)'!O57</f>
        <v>0</v>
      </c>
      <c r="Q45" s="233">
        <f>'Heros Stats (EDIT)'!P57</f>
        <v>0</v>
      </c>
      <c r="R45" s="233">
        <f>'Heros Stats (EDIT)'!Q57</f>
        <v>35</v>
      </c>
      <c r="S45" s="233">
        <f>'Heros Stats (EDIT)'!R57</f>
        <v>92.636363636363654</v>
      </c>
      <c r="T45" s="233">
        <f>'Heros Stats (EDIT)'!S57</f>
        <v>0</v>
      </c>
      <c r="U45" s="233">
        <f>'Heros Stats (EDIT)'!T57</f>
        <v>0</v>
      </c>
      <c r="V45" s="233">
        <f>'Heros Stats (EDIT)'!U57</f>
        <v>2.4</v>
      </c>
      <c r="W45" s="233">
        <f>'Heros Stats (EDIT)'!V57</f>
        <v>3.4</v>
      </c>
      <c r="X45" s="1"/>
      <c r="Y45" s="1"/>
      <c r="Z45" s="1"/>
      <c r="AA45" s="1"/>
      <c r="AB45" s="1"/>
      <c r="AC45" s="1"/>
      <c r="AD45" s="1"/>
      <c r="AE45" s="1"/>
      <c r="AF45" s="1"/>
    </row>
    <row r="46" spans="1:32" ht="12.75" customHeight="1" x14ac:dyDescent="0.15">
      <c r="A46" s="6" t="b">
        <f>AND(IF((B46=Calculator!$B$3),1,0),IF((C46=Calculator!$D$3),1,0))</f>
        <v>0</v>
      </c>
      <c r="B46" s="130" t="s">
        <v>253</v>
      </c>
      <c r="C46" s="130">
        <v>9</v>
      </c>
      <c r="D46" s="233">
        <f>'Heros Stats (EDIT)'!C58</f>
        <v>1450</v>
      </c>
      <c r="E46" s="233">
        <f>'Heros Stats (EDIT)'!D58</f>
        <v>8.0299999999999976</v>
      </c>
      <c r="F46" s="233">
        <f>'Heros Stats (EDIT)'!E58</f>
        <v>510</v>
      </c>
      <c r="G46" s="233">
        <f>'Heros Stats (EDIT)'!F58</f>
        <v>6.0600000000000023</v>
      </c>
      <c r="H46" s="233">
        <f>'Heros Stats (EDIT)'!G58</f>
        <v>126.36363636363637</v>
      </c>
      <c r="I46" s="233">
        <f>'Heros Stats (EDIT)'!H58</f>
        <v>1</v>
      </c>
      <c r="J46" s="233">
        <f>'Heros Stats (EDIT)'!I58</f>
        <v>0</v>
      </c>
      <c r="K46" s="233">
        <f>'Heros Stats (EDIT)'!J58</f>
        <v>0</v>
      </c>
      <c r="L46" s="233">
        <f>'Heros Stats (EDIT)'!K58</f>
        <v>0</v>
      </c>
      <c r="M46" s="233">
        <f>'Heros Stats (EDIT)'!L58</f>
        <v>0</v>
      </c>
      <c r="N46" s="233">
        <f>'Heros Stats (EDIT)'!M58</f>
        <v>0.5</v>
      </c>
      <c r="O46" s="233">
        <f>'Heros Stats (EDIT)'!N58</f>
        <v>0</v>
      </c>
      <c r="P46" s="233">
        <f>'Heros Stats (EDIT)'!O58</f>
        <v>0</v>
      </c>
      <c r="Q46" s="233">
        <f>'Heros Stats (EDIT)'!P58</f>
        <v>0</v>
      </c>
      <c r="R46" s="233">
        <f>'Heros Stats (EDIT)'!Q58</f>
        <v>40</v>
      </c>
      <c r="S46" s="233">
        <f>'Heros Stats (EDIT)'!R58</f>
        <v>102.72727272727275</v>
      </c>
      <c r="T46" s="233">
        <f>'Heros Stats (EDIT)'!S58</f>
        <v>0</v>
      </c>
      <c r="U46" s="233">
        <f>'Heros Stats (EDIT)'!T58</f>
        <v>0</v>
      </c>
      <c r="V46" s="233">
        <f>'Heros Stats (EDIT)'!U58</f>
        <v>2.4</v>
      </c>
      <c r="W46" s="233">
        <f>'Heros Stats (EDIT)'!V58</f>
        <v>3.4</v>
      </c>
      <c r="X46" s="1"/>
      <c r="Y46" s="1"/>
      <c r="Z46" s="1"/>
      <c r="AA46" s="1"/>
      <c r="AB46" s="1"/>
      <c r="AC46" s="1"/>
      <c r="AD46" s="1"/>
      <c r="AE46" s="1"/>
      <c r="AF46" s="1"/>
    </row>
    <row r="47" spans="1:32" ht="12.75" customHeight="1" x14ac:dyDescent="0.15">
      <c r="A47" s="6" t="b">
        <f>AND(IF((B47=Calculator!$B$3),1,0),IF((C47=Calculator!$D$3),1,0))</f>
        <v>0</v>
      </c>
      <c r="B47" s="130" t="s">
        <v>255</v>
      </c>
      <c r="C47" s="130">
        <v>10</v>
      </c>
      <c r="D47" s="233">
        <f>'Heros Stats (EDIT)'!C59</f>
        <v>1535</v>
      </c>
      <c r="E47" s="233">
        <f>'Heros Stats (EDIT)'!D59</f>
        <v>8.4999999999999982</v>
      </c>
      <c r="F47" s="233">
        <f>'Heros Stats (EDIT)'!E59</f>
        <v>525</v>
      </c>
      <c r="G47" s="233">
        <f>'Heros Stats (EDIT)'!F59</f>
        <v>6.3800000000000026</v>
      </c>
      <c r="H47" s="233">
        <f>'Heros Stats (EDIT)'!G59</f>
        <v>133.90909090909091</v>
      </c>
      <c r="I47" s="233">
        <f>'Heros Stats (EDIT)'!H59</f>
        <v>1</v>
      </c>
      <c r="J47" s="233">
        <f>'Heros Stats (EDIT)'!I59</f>
        <v>0</v>
      </c>
      <c r="K47" s="233">
        <f>'Heros Stats (EDIT)'!J59</f>
        <v>0</v>
      </c>
      <c r="L47" s="233">
        <f>'Heros Stats (EDIT)'!K59</f>
        <v>0</v>
      </c>
      <c r="M47" s="233">
        <f>'Heros Stats (EDIT)'!L59</f>
        <v>0</v>
      </c>
      <c r="N47" s="233">
        <f>'Heros Stats (EDIT)'!M59</f>
        <v>0.5</v>
      </c>
      <c r="O47" s="233">
        <f>'Heros Stats (EDIT)'!N59</f>
        <v>0</v>
      </c>
      <c r="P47" s="233">
        <f>'Heros Stats (EDIT)'!O59</f>
        <v>0</v>
      </c>
      <c r="Q47" s="233">
        <f>'Heros Stats (EDIT)'!P59</f>
        <v>0</v>
      </c>
      <c r="R47" s="233">
        <f>'Heros Stats (EDIT)'!Q59</f>
        <v>45</v>
      </c>
      <c r="S47" s="233">
        <f>'Heros Stats (EDIT)'!R59</f>
        <v>112.81818181818184</v>
      </c>
      <c r="T47" s="233">
        <f>'Heros Stats (EDIT)'!S59</f>
        <v>0</v>
      </c>
      <c r="U47" s="233">
        <f>'Heros Stats (EDIT)'!T59</f>
        <v>0</v>
      </c>
      <c r="V47" s="233">
        <f>'Heros Stats (EDIT)'!U59</f>
        <v>2.4</v>
      </c>
      <c r="W47" s="233">
        <f>'Heros Stats (EDIT)'!V59</f>
        <v>3.4</v>
      </c>
      <c r="X47" s="1"/>
      <c r="Y47" s="1"/>
      <c r="Z47" s="1"/>
      <c r="AA47" s="1"/>
      <c r="AB47" s="1"/>
      <c r="AC47" s="1"/>
      <c r="AD47" s="1"/>
      <c r="AE47" s="1"/>
      <c r="AF47" s="1"/>
    </row>
    <row r="48" spans="1:32" ht="12.75" customHeight="1" x14ac:dyDescent="0.15">
      <c r="A48" s="6" t="b">
        <f>AND(IF((B48=Calculator!$B$3),1,0),IF((C48=Calculator!$D$3),1,0))</f>
        <v>0</v>
      </c>
      <c r="B48" s="130" t="s">
        <v>256</v>
      </c>
      <c r="C48" s="130">
        <v>11</v>
      </c>
      <c r="D48" s="233">
        <f>'Heros Stats (EDIT)'!C60</f>
        <v>1620</v>
      </c>
      <c r="E48" s="233">
        <f>'Heros Stats (EDIT)'!D60</f>
        <v>8.9699999999999989</v>
      </c>
      <c r="F48" s="233">
        <f>'Heros Stats (EDIT)'!E60</f>
        <v>540</v>
      </c>
      <c r="G48" s="233">
        <f>'Heros Stats (EDIT)'!F60</f>
        <v>6.7000000000000028</v>
      </c>
      <c r="H48" s="233">
        <f>'Heros Stats (EDIT)'!G60</f>
        <v>141.45454545454544</v>
      </c>
      <c r="I48" s="233">
        <f>'Heros Stats (EDIT)'!H60</f>
        <v>1</v>
      </c>
      <c r="J48" s="233">
        <f>'Heros Stats (EDIT)'!I60</f>
        <v>0</v>
      </c>
      <c r="K48" s="233">
        <f>'Heros Stats (EDIT)'!J60</f>
        <v>0</v>
      </c>
      <c r="L48" s="233">
        <f>'Heros Stats (EDIT)'!K60</f>
        <v>0</v>
      </c>
      <c r="M48" s="233">
        <f>'Heros Stats (EDIT)'!L60</f>
        <v>0</v>
      </c>
      <c r="N48" s="233">
        <f>'Heros Stats (EDIT)'!M60</f>
        <v>0.5</v>
      </c>
      <c r="O48" s="233">
        <f>'Heros Stats (EDIT)'!N60</f>
        <v>0</v>
      </c>
      <c r="P48" s="233">
        <f>'Heros Stats (EDIT)'!O60</f>
        <v>0</v>
      </c>
      <c r="Q48" s="233">
        <f>'Heros Stats (EDIT)'!P60</f>
        <v>0</v>
      </c>
      <c r="R48" s="233">
        <f>'Heros Stats (EDIT)'!Q60</f>
        <v>50</v>
      </c>
      <c r="S48" s="233">
        <f>'Heros Stats (EDIT)'!R60</f>
        <v>122.90909090909093</v>
      </c>
      <c r="T48" s="233">
        <f>'Heros Stats (EDIT)'!S60</f>
        <v>0</v>
      </c>
      <c r="U48" s="233">
        <f>'Heros Stats (EDIT)'!T60</f>
        <v>0</v>
      </c>
      <c r="V48" s="233">
        <f>'Heros Stats (EDIT)'!U60</f>
        <v>2.4</v>
      </c>
      <c r="W48" s="233">
        <f>'Heros Stats (EDIT)'!V60</f>
        <v>3.4</v>
      </c>
      <c r="X48" s="1"/>
      <c r="Y48" s="1"/>
      <c r="Z48" s="1"/>
      <c r="AA48" s="1"/>
      <c r="AB48" s="1"/>
      <c r="AC48" s="1"/>
      <c r="AD48" s="1"/>
      <c r="AE48" s="1"/>
      <c r="AF48" s="1"/>
    </row>
    <row r="49" spans="1:32" ht="12.75" customHeight="1" x14ac:dyDescent="0.15">
      <c r="A49" s="6" t="b">
        <f>AND(IF((B49=Calculator!$B$3),1,0),IF((C49=Calculator!$D$3),1,0))</f>
        <v>0</v>
      </c>
      <c r="B49" s="130" t="s">
        <v>257</v>
      </c>
      <c r="C49" s="130">
        <v>12</v>
      </c>
      <c r="D49" s="233">
        <f>'Heros Stats (EDIT)'!C61</f>
        <v>1705</v>
      </c>
      <c r="E49" s="233">
        <f>'Heros Stats (EDIT)'!D61</f>
        <v>9.44</v>
      </c>
      <c r="F49" s="233">
        <f>'Heros Stats (EDIT)'!E61</f>
        <v>555</v>
      </c>
      <c r="G49" s="233">
        <f>'Heros Stats (EDIT)'!F61</f>
        <v>7.0200000000000031</v>
      </c>
      <c r="H49" s="233">
        <f>'Heros Stats (EDIT)'!G61</f>
        <v>148.99999999999997</v>
      </c>
      <c r="I49" s="233">
        <f>'Heros Stats (EDIT)'!H61</f>
        <v>1</v>
      </c>
      <c r="J49" s="233">
        <f>'Heros Stats (EDIT)'!I61</f>
        <v>0</v>
      </c>
      <c r="K49" s="233">
        <f>'Heros Stats (EDIT)'!J61</f>
        <v>0</v>
      </c>
      <c r="L49" s="233">
        <f>'Heros Stats (EDIT)'!K61</f>
        <v>0</v>
      </c>
      <c r="M49" s="233">
        <f>'Heros Stats (EDIT)'!L61</f>
        <v>0</v>
      </c>
      <c r="N49" s="233">
        <f>'Heros Stats (EDIT)'!M61</f>
        <v>0.5</v>
      </c>
      <c r="O49" s="233">
        <f>'Heros Stats (EDIT)'!N61</f>
        <v>0</v>
      </c>
      <c r="P49" s="233">
        <f>'Heros Stats (EDIT)'!O61</f>
        <v>0</v>
      </c>
      <c r="Q49" s="233">
        <f>'Heros Stats (EDIT)'!P61</f>
        <v>0</v>
      </c>
      <c r="R49" s="233">
        <f>'Heros Stats (EDIT)'!Q61</f>
        <v>55</v>
      </c>
      <c r="S49" s="233">
        <f>'Heros Stats (EDIT)'!R61</f>
        <v>133.00000000000003</v>
      </c>
      <c r="T49" s="233">
        <f>'Heros Stats (EDIT)'!S61</f>
        <v>0</v>
      </c>
      <c r="U49" s="233">
        <f>'Heros Stats (EDIT)'!T61</f>
        <v>0</v>
      </c>
      <c r="V49" s="233">
        <f>'Heros Stats (EDIT)'!U61</f>
        <v>2.4</v>
      </c>
      <c r="W49" s="233">
        <f>'Heros Stats (EDIT)'!V61</f>
        <v>3.4</v>
      </c>
      <c r="X49" s="1"/>
      <c r="Y49" s="1"/>
      <c r="Z49" s="1"/>
      <c r="AA49" s="1"/>
      <c r="AB49" s="1"/>
      <c r="AC49" s="1"/>
      <c r="AD49" s="1"/>
      <c r="AE49" s="1"/>
      <c r="AF49" s="1"/>
    </row>
    <row r="50" spans="1:32" ht="12.75" customHeight="1" x14ac:dyDescent="0.15">
      <c r="A50" s="6" t="b">
        <f>AND(IF((B50=Calculator!$B$3),1,0),IF((C50=Calculator!$D$3),1,0))</f>
        <v>0</v>
      </c>
      <c r="B50" s="130" t="s">
        <v>258</v>
      </c>
      <c r="C50" s="130">
        <v>1</v>
      </c>
      <c r="D50" s="233">
        <f>'Heros Stats (EDIT)'!C65</f>
        <v>761</v>
      </c>
      <c r="E50" s="233">
        <f>'Heros Stats (EDIT)'!D65</f>
        <v>3.54</v>
      </c>
      <c r="F50" s="233">
        <f>'Heros Stats (EDIT)'!E65</f>
        <v>280</v>
      </c>
      <c r="G50" s="233">
        <f>'Heros Stats (EDIT)'!F65</f>
        <v>1.87</v>
      </c>
      <c r="H50" s="233">
        <f>'Heros Stats (EDIT)'!G65</f>
        <v>79</v>
      </c>
      <c r="I50" s="233">
        <f>'Heros Stats (EDIT)'!H65</f>
        <v>1</v>
      </c>
      <c r="J50" s="233">
        <f>'Heros Stats (EDIT)'!I65</f>
        <v>0</v>
      </c>
      <c r="K50" s="233">
        <f>'Heros Stats (EDIT)'!J65</f>
        <v>0</v>
      </c>
      <c r="L50" s="233">
        <f>'Heros Stats (EDIT)'!K65</f>
        <v>0</v>
      </c>
      <c r="M50" s="233">
        <f>'Heros Stats (EDIT)'!L65</f>
        <v>0</v>
      </c>
      <c r="N50" s="233">
        <f>'Heros Stats (EDIT)'!M65</f>
        <v>0.5</v>
      </c>
      <c r="O50" s="233">
        <f>'Heros Stats (EDIT)'!N65</f>
        <v>0</v>
      </c>
      <c r="P50" s="233">
        <f>'Heros Stats (EDIT)'!O65</f>
        <v>0</v>
      </c>
      <c r="Q50" s="233">
        <f>'Heros Stats (EDIT)'!P65</f>
        <v>0</v>
      </c>
      <c r="R50" s="233">
        <f>'Heros Stats (EDIT)'!Q65</f>
        <v>20</v>
      </c>
      <c r="S50" s="233">
        <f>'Heros Stats (EDIT)'!R65</f>
        <v>20</v>
      </c>
      <c r="T50" s="233">
        <f>'Heros Stats (EDIT)'!S65</f>
        <v>0</v>
      </c>
      <c r="U50" s="233">
        <f>'Heros Stats (EDIT)'!T65</f>
        <v>0</v>
      </c>
      <c r="V50" s="233">
        <f>'Heros Stats (EDIT)'!U65</f>
        <v>1.7</v>
      </c>
      <c r="W50" s="233">
        <f>'Heros Stats (EDIT)'!V65</f>
        <v>3.25</v>
      </c>
      <c r="X50" s="1"/>
      <c r="Y50" s="1"/>
      <c r="Z50" s="1"/>
      <c r="AA50" s="1"/>
      <c r="AB50" s="1"/>
      <c r="AC50" s="1"/>
      <c r="AD50" s="1"/>
      <c r="AE50" s="1"/>
      <c r="AF50" s="1"/>
    </row>
    <row r="51" spans="1:32" ht="12.75" customHeight="1" x14ac:dyDescent="0.15">
      <c r="A51" s="6" t="b">
        <f>AND(IF((B51=Calculator!$B$3),1,0),IF((C51=Calculator!$D$3),1,0))</f>
        <v>0</v>
      </c>
      <c r="B51" s="130" t="s">
        <v>259</v>
      </c>
      <c r="C51" s="130">
        <v>2</v>
      </c>
      <c r="D51" s="233">
        <f>'Heros Stats (EDIT)'!C66</f>
        <v>828</v>
      </c>
      <c r="E51" s="233">
        <f>'Heros Stats (EDIT)'!D66</f>
        <v>3.8499999999999996</v>
      </c>
      <c r="F51" s="233">
        <f>'Heros Stats (EDIT)'!E66</f>
        <v>313</v>
      </c>
      <c r="G51" s="233">
        <f>'Heros Stats (EDIT)'!F66</f>
        <v>2.0900000000000003</v>
      </c>
      <c r="H51" s="233">
        <f>'Heros Stats (EDIT)'!G66</f>
        <v>86.818181818181813</v>
      </c>
      <c r="I51" s="233">
        <f>'Heros Stats (EDIT)'!H66</f>
        <v>1.0081818181818183</v>
      </c>
      <c r="J51" s="233">
        <f>'Heros Stats (EDIT)'!I66</f>
        <v>0</v>
      </c>
      <c r="K51" s="233">
        <f>'Heros Stats (EDIT)'!J66</f>
        <v>0</v>
      </c>
      <c r="L51" s="233">
        <f>'Heros Stats (EDIT)'!K66</f>
        <v>0</v>
      </c>
      <c r="M51" s="233">
        <f>'Heros Stats (EDIT)'!L66</f>
        <v>0</v>
      </c>
      <c r="N51" s="233">
        <f>'Heros Stats (EDIT)'!M66</f>
        <v>0.5</v>
      </c>
      <c r="O51" s="233">
        <f>'Heros Stats (EDIT)'!N66</f>
        <v>0</v>
      </c>
      <c r="P51" s="233">
        <f>'Heros Stats (EDIT)'!O66</f>
        <v>0</v>
      </c>
      <c r="Q51" s="233">
        <f>'Heros Stats (EDIT)'!P66</f>
        <v>0</v>
      </c>
      <c r="R51" s="233">
        <f>'Heros Stats (EDIT)'!Q66</f>
        <v>26</v>
      </c>
      <c r="S51" s="233">
        <f>'Heros Stats (EDIT)'!R66</f>
        <v>26</v>
      </c>
      <c r="T51" s="233">
        <f>'Heros Stats (EDIT)'!S66</f>
        <v>0</v>
      </c>
      <c r="U51" s="233">
        <f>'Heros Stats (EDIT)'!T66</f>
        <v>0</v>
      </c>
      <c r="V51" s="233">
        <f>'Heros Stats (EDIT)'!U66</f>
        <v>1.7</v>
      </c>
      <c r="W51" s="233">
        <f>'Heros Stats (EDIT)'!V66</f>
        <v>3.25</v>
      </c>
      <c r="X51" s="1"/>
      <c r="Y51" s="1"/>
      <c r="Z51" s="1"/>
      <c r="AA51" s="1"/>
      <c r="AB51" s="1"/>
      <c r="AC51" s="1"/>
      <c r="AD51" s="1"/>
      <c r="AE51" s="1"/>
      <c r="AF51" s="1"/>
    </row>
    <row r="52" spans="1:32" ht="12.75" customHeight="1" x14ac:dyDescent="0.15">
      <c r="A52" s="6" t="b">
        <f>AND(IF((B52=Calculator!$B$3),1,0),IF((C52=Calculator!$D$3),1,0))</f>
        <v>0</v>
      </c>
      <c r="B52" s="130" t="s">
        <v>283</v>
      </c>
      <c r="C52" s="130">
        <v>3</v>
      </c>
      <c r="D52" s="233">
        <f>'Heros Stats (EDIT)'!C67</f>
        <v>895</v>
      </c>
      <c r="E52" s="233">
        <f>'Heros Stats (EDIT)'!D67</f>
        <v>4.1599999999999993</v>
      </c>
      <c r="F52" s="233">
        <f>'Heros Stats (EDIT)'!E67</f>
        <v>346</v>
      </c>
      <c r="G52" s="233">
        <f>'Heros Stats (EDIT)'!F67</f>
        <v>2.3100000000000005</v>
      </c>
      <c r="H52" s="233">
        <f>'Heros Stats (EDIT)'!G67</f>
        <v>94.636363636363626</v>
      </c>
      <c r="I52" s="233">
        <f>'Heros Stats (EDIT)'!H67</f>
        <v>1.0163636363636366</v>
      </c>
      <c r="J52" s="233">
        <f>'Heros Stats (EDIT)'!I67</f>
        <v>0</v>
      </c>
      <c r="K52" s="233">
        <f>'Heros Stats (EDIT)'!J67</f>
        <v>0</v>
      </c>
      <c r="L52" s="233">
        <f>'Heros Stats (EDIT)'!K67</f>
        <v>0</v>
      </c>
      <c r="M52" s="233">
        <f>'Heros Stats (EDIT)'!L67</f>
        <v>0</v>
      </c>
      <c r="N52" s="233">
        <f>'Heros Stats (EDIT)'!M67</f>
        <v>0.5</v>
      </c>
      <c r="O52" s="233">
        <f>'Heros Stats (EDIT)'!N67</f>
        <v>0</v>
      </c>
      <c r="P52" s="233">
        <f>'Heros Stats (EDIT)'!O67</f>
        <v>0</v>
      </c>
      <c r="Q52" s="233">
        <f>'Heros Stats (EDIT)'!P67</f>
        <v>0</v>
      </c>
      <c r="R52" s="233">
        <f>'Heros Stats (EDIT)'!Q67</f>
        <v>32</v>
      </c>
      <c r="S52" s="233">
        <f>'Heros Stats (EDIT)'!R67</f>
        <v>32</v>
      </c>
      <c r="T52" s="233">
        <f>'Heros Stats (EDIT)'!S67</f>
        <v>0</v>
      </c>
      <c r="U52" s="233">
        <f>'Heros Stats (EDIT)'!T67</f>
        <v>0</v>
      </c>
      <c r="V52" s="233">
        <f>'Heros Stats (EDIT)'!U67</f>
        <v>1.7</v>
      </c>
      <c r="W52" s="233">
        <f>'Heros Stats (EDIT)'!V67</f>
        <v>3.25</v>
      </c>
      <c r="X52" s="1"/>
      <c r="Y52" s="1"/>
      <c r="Z52" s="1"/>
      <c r="AA52" s="1"/>
      <c r="AB52" s="1"/>
      <c r="AC52" s="1"/>
      <c r="AD52" s="1"/>
      <c r="AE52" s="1"/>
      <c r="AF52" s="1"/>
    </row>
    <row r="53" spans="1:32" ht="12.75" customHeight="1" x14ac:dyDescent="0.15">
      <c r="A53" s="6" t="b">
        <f>AND(IF((B53=Calculator!$B$3),1,0),IF((C53=Calculator!$D$3),1,0))</f>
        <v>0</v>
      </c>
      <c r="B53" s="130" t="s">
        <v>284</v>
      </c>
      <c r="C53" s="130">
        <v>4</v>
      </c>
      <c r="D53" s="233">
        <f>'Heros Stats (EDIT)'!C68</f>
        <v>962</v>
      </c>
      <c r="E53" s="233">
        <f>'Heros Stats (EDIT)'!D68</f>
        <v>4.4699999999999989</v>
      </c>
      <c r="F53" s="233">
        <f>'Heros Stats (EDIT)'!E68</f>
        <v>379</v>
      </c>
      <c r="G53" s="233">
        <f>'Heros Stats (EDIT)'!F68</f>
        <v>2.5300000000000007</v>
      </c>
      <c r="H53" s="233">
        <f>'Heros Stats (EDIT)'!G68</f>
        <v>102.45454545454544</v>
      </c>
      <c r="I53" s="233">
        <f>'Heros Stats (EDIT)'!H68</f>
        <v>1.0245454545454549</v>
      </c>
      <c r="J53" s="233">
        <f>'Heros Stats (EDIT)'!I68</f>
        <v>0</v>
      </c>
      <c r="K53" s="233">
        <f>'Heros Stats (EDIT)'!J68</f>
        <v>0</v>
      </c>
      <c r="L53" s="233">
        <f>'Heros Stats (EDIT)'!K68</f>
        <v>0</v>
      </c>
      <c r="M53" s="233">
        <f>'Heros Stats (EDIT)'!L68</f>
        <v>0</v>
      </c>
      <c r="N53" s="233">
        <f>'Heros Stats (EDIT)'!M68</f>
        <v>0.5</v>
      </c>
      <c r="O53" s="233">
        <f>'Heros Stats (EDIT)'!N68</f>
        <v>0</v>
      </c>
      <c r="P53" s="233">
        <f>'Heros Stats (EDIT)'!O68</f>
        <v>0</v>
      </c>
      <c r="Q53" s="233">
        <f>'Heros Stats (EDIT)'!P68</f>
        <v>0</v>
      </c>
      <c r="R53" s="233">
        <f>'Heros Stats (EDIT)'!Q68</f>
        <v>38</v>
      </c>
      <c r="S53" s="233">
        <f>'Heros Stats (EDIT)'!R68</f>
        <v>38</v>
      </c>
      <c r="T53" s="233">
        <f>'Heros Stats (EDIT)'!S68</f>
        <v>0</v>
      </c>
      <c r="U53" s="233">
        <f>'Heros Stats (EDIT)'!T68</f>
        <v>0</v>
      </c>
      <c r="V53" s="233">
        <f>'Heros Stats (EDIT)'!U68</f>
        <v>1.7</v>
      </c>
      <c r="W53" s="233">
        <f>'Heros Stats (EDIT)'!V68</f>
        <v>3.25</v>
      </c>
      <c r="X53" s="1"/>
      <c r="Y53" s="1"/>
      <c r="Z53" s="1"/>
      <c r="AA53" s="1"/>
      <c r="AB53" s="1"/>
      <c r="AC53" s="1"/>
      <c r="AD53" s="1"/>
      <c r="AE53" s="1"/>
      <c r="AF53" s="1"/>
    </row>
    <row r="54" spans="1:32" ht="12.75" customHeight="1" x14ac:dyDescent="0.15">
      <c r="A54" s="6" t="b">
        <f>AND(IF((B54=Calculator!$B$3),1,0),IF((C54=Calculator!$D$3),1,0))</f>
        <v>0</v>
      </c>
      <c r="B54" s="130" t="s">
        <v>285</v>
      </c>
      <c r="C54" s="130">
        <v>5</v>
      </c>
      <c r="D54" s="233">
        <f>'Heros Stats (EDIT)'!C69</f>
        <v>1029</v>
      </c>
      <c r="E54" s="233">
        <f>'Heros Stats (EDIT)'!D69</f>
        <v>4.7799999999999985</v>
      </c>
      <c r="F54" s="233">
        <f>'Heros Stats (EDIT)'!E69</f>
        <v>412</v>
      </c>
      <c r="G54" s="233">
        <f>'Heros Stats (EDIT)'!F69</f>
        <v>2.7500000000000009</v>
      </c>
      <c r="H54" s="233">
        <f>'Heros Stats (EDIT)'!G69</f>
        <v>110.27272727272725</v>
      </c>
      <c r="I54" s="233">
        <f>'Heros Stats (EDIT)'!H69</f>
        <v>1.0327272727272732</v>
      </c>
      <c r="J54" s="233">
        <f>'Heros Stats (EDIT)'!I69</f>
        <v>0</v>
      </c>
      <c r="K54" s="233">
        <f>'Heros Stats (EDIT)'!J69</f>
        <v>0</v>
      </c>
      <c r="L54" s="233">
        <f>'Heros Stats (EDIT)'!K69</f>
        <v>0</v>
      </c>
      <c r="M54" s="233">
        <f>'Heros Stats (EDIT)'!L69</f>
        <v>0</v>
      </c>
      <c r="N54" s="233">
        <f>'Heros Stats (EDIT)'!M69</f>
        <v>0.5</v>
      </c>
      <c r="O54" s="233">
        <f>'Heros Stats (EDIT)'!N69</f>
        <v>0</v>
      </c>
      <c r="P54" s="233">
        <f>'Heros Stats (EDIT)'!O69</f>
        <v>0</v>
      </c>
      <c r="Q54" s="233">
        <f>'Heros Stats (EDIT)'!P69</f>
        <v>0</v>
      </c>
      <c r="R54" s="233">
        <f>'Heros Stats (EDIT)'!Q69</f>
        <v>44</v>
      </c>
      <c r="S54" s="233">
        <f>'Heros Stats (EDIT)'!R69</f>
        <v>44</v>
      </c>
      <c r="T54" s="233">
        <f>'Heros Stats (EDIT)'!S69</f>
        <v>0</v>
      </c>
      <c r="U54" s="233">
        <f>'Heros Stats (EDIT)'!T69</f>
        <v>0</v>
      </c>
      <c r="V54" s="233">
        <f>'Heros Stats (EDIT)'!U69</f>
        <v>1.7</v>
      </c>
      <c r="W54" s="233">
        <f>'Heros Stats (EDIT)'!V69</f>
        <v>3.25</v>
      </c>
      <c r="X54" s="1"/>
      <c r="Y54" s="1"/>
      <c r="Z54" s="1"/>
      <c r="AA54" s="1"/>
      <c r="AB54" s="1"/>
      <c r="AC54" s="1"/>
      <c r="AD54" s="1"/>
      <c r="AE54" s="1"/>
      <c r="AF54" s="1"/>
    </row>
    <row r="55" spans="1:32" ht="12.75" customHeight="1" x14ac:dyDescent="0.15">
      <c r="A55" s="6" t="b">
        <f>AND(IF((B55=Calculator!$B$3),1,0),IF((C55=Calculator!$D$3),1,0))</f>
        <v>0</v>
      </c>
      <c r="B55" s="130" t="s">
        <v>286</v>
      </c>
      <c r="C55" s="130">
        <v>6</v>
      </c>
      <c r="D55" s="233">
        <f>'Heros Stats (EDIT)'!C70</f>
        <v>1096</v>
      </c>
      <c r="E55" s="233">
        <f>'Heros Stats (EDIT)'!D70</f>
        <v>5.0899999999999981</v>
      </c>
      <c r="F55" s="233">
        <f>'Heros Stats (EDIT)'!E70</f>
        <v>445</v>
      </c>
      <c r="G55" s="233">
        <f>'Heros Stats (EDIT)'!F70</f>
        <v>2.9700000000000011</v>
      </c>
      <c r="H55" s="233">
        <f>'Heros Stats (EDIT)'!G70</f>
        <v>118.09090909090907</v>
      </c>
      <c r="I55" s="233">
        <f>'Heros Stats (EDIT)'!H70</f>
        <v>1.0409090909090915</v>
      </c>
      <c r="J55" s="233">
        <f>'Heros Stats (EDIT)'!I70</f>
        <v>0</v>
      </c>
      <c r="K55" s="233">
        <f>'Heros Stats (EDIT)'!J70</f>
        <v>0</v>
      </c>
      <c r="L55" s="233">
        <f>'Heros Stats (EDIT)'!K70</f>
        <v>0</v>
      </c>
      <c r="M55" s="233">
        <f>'Heros Stats (EDIT)'!L70</f>
        <v>0</v>
      </c>
      <c r="N55" s="233">
        <f>'Heros Stats (EDIT)'!M70</f>
        <v>0.5</v>
      </c>
      <c r="O55" s="233">
        <f>'Heros Stats (EDIT)'!N70</f>
        <v>0</v>
      </c>
      <c r="P55" s="233">
        <f>'Heros Stats (EDIT)'!O70</f>
        <v>0</v>
      </c>
      <c r="Q55" s="233">
        <f>'Heros Stats (EDIT)'!P70</f>
        <v>0</v>
      </c>
      <c r="R55" s="233">
        <f>'Heros Stats (EDIT)'!Q70</f>
        <v>50</v>
      </c>
      <c r="S55" s="233">
        <f>'Heros Stats (EDIT)'!R70</f>
        <v>50</v>
      </c>
      <c r="T55" s="233">
        <f>'Heros Stats (EDIT)'!S70</f>
        <v>0</v>
      </c>
      <c r="U55" s="233">
        <f>'Heros Stats (EDIT)'!T70</f>
        <v>0</v>
      </c>
      <c r="V55" s="233">
        <f>'Heros Stats (EDIT)'!U70</f>
        <v>1.7</v>
      </c>
      <c r="W55" s="233">
        <f>'Heros Stats (EDIT)'!V70</f>
        <v>3.25</v>
      </c>
      <c r="X55" s="1"/>
      <c r="Y55" s="1"/>
      <c r="Z55" s="1"/>
      <c r="AA55" s="1"/>
      <c r="AB55" s="1"/>
      <c r="AC55" s="1"/>
      <c r="AD55" s="1"/>
      <c r="AE55" s="1"/>
      <c r="AF55" s="1"/>
    </row>
    <row r="56" spans="1:32" ht="12.75" customHeight="1" x14ac:dyDescent="0.15">
      <c r="A56" s="6" t="b">
        <f>AND(IF((B56=Calculator!$B$3),1,0),IF((C56=Calculator!$D$3),1,0))</f>
        <v>0</v>
      </c>
      <c r="B56" s="130" t="s">
        <v>287</v>
      </c>
      <c r="C56" s="130">
        <v>7</v>
      </c>
      <c r="D56" s="233">
        <f>'Heros Stats (EDIT)'!C71</f>
        <v>1163</v>
      </c>
      <c r="E56" s="233">
        <f>'Heros Stats (EDIT)'!D71</f>
        <v>5.3999999999999977</v>
      </c>
      <c r="F56" s="233">
        <f>'Heros Stats (EDIT)'!E71</f>
        <v>478</v>
      </c>
      <c r="G56" s="233">
        <f>'Heros Stats (EDIT)'!F71</f>
        <v>3.1900000000000013</v>
      </c>
      <c r="H56" s="233">
        <f>'Heros Stats (EDIT)'!G71</f>
        <v>125.90909090909088</v>
      </c>
      <c r="I56" s="233">
        <f>'Heros Stats (EDIT)'!H71</f>
        <v>1.0490909090909097</v>
      </c>
      <c r="J56" s="233">
        <f>'Heros Stats (EDIT)'!I71</f>
        <v>0</v>
      </c>
      <c r="K56" s="233">
        <f>'Heros Stats (EDIT)'!J71</f>
        <v>0</v>
      </c>
      <c r="L56" s="233">
        <f>'Heros Stats (EDIT)'!K71</f>
        <v>0</v>
      </c>
      <c r="M56" s="233">
        <f>'Heros Stats (EDIT)'!L71</f>
        <v>0</v>
      </c>
      <c r="N56" s="233">
        <f>'Heros Stats (EDIT)'!M71</f>
        <v>0.5</v>
      </c>
      <c r="O56" s="233">
        <f>'Heros Stats (EDIT)'!N71</f>
        <v>0</v>
      </c>
      <c r="P56" s="233">
        <f>'Heros Stats (EDIT)'!O71</f>
        <v>0</v>
      </c>
      <c r="Q56" s="233">
        <f>'Heros Stats (EDIT)'!P71</f>
        <v>0</v>
      </c>
      <c r="R56" s="233">
        <f>'Heros Stats (EDIT)'!Q71</f>
        <v>56</v>
      </c>
      <c r="S56" s="233">
        <f>'Heros Stats (EDIT)'!R71</f>
        <v>56</v>
      </c>
      <c r="T56" s="233">
        <f>'Heros Stats (EDIT)'!S71</f>
        <v>0</v>
      </c>
      <c r="U56" s="233">
        <f>'Heros Stats (EDIT)'!T71</f>
        <v>0</v>
      </c>
      <c r="V56" s="233">
        <f>'Heros Stats (EDIT)'!U71</f>
        <v>1.7</v>
      </c>
      <c r="W56" s="233">
        <f>'Heros Stats (EDIT)'!V71</f>
        <v>3.25</v>
      </c>
      <c r="X56" s="1"/>
      <c r="Y56" s="1"/>
      <c r="Z56" s="1"/>
      <c r="AA56" s="1"/>
      <c r="AB56" s="1"/>
      <c r="AC56" s="1"/>
      <c r="AD56" s="1"/>
      <c r="AE56" s="1"/>
      <c r="AF56" s="1"/>
    </row>
    <row r="57" spans="1:32" ht="12.75" customHeight="1" x14ac:dyDescent="0.15">
      <c r="A57" s="6" t="b">
        <f>AND(IF((B57=Calculator!$B$3),1,0),IF((C57=Calculator!$D$3),1,0))</f>
        <v>0</v>
      </c>
      <c r="B57" s="130" t="s">
        <v>288</v>
      </c>
      <c r="C57" s="130">
        <v>8</v>
      </c>
      <c r="D57" s="233">
        <f>'Heros Stats (EDIT)'!C72</f>
        <v>1230</v>
      </c>
      <c r="E57" s="233">
        <f>'Heros Stats (EDIT)'!D72</f>
        <v>5.7099999999999973</v>
      </c>
      <c r="F57" s="233">
        <f>'Heros Stats (EDIT)'!E72</f>
        <v>511</v>
      </c>
      <c r="G57" s="233">
        <f>'Heros Stats (EDIT)'!F72</f>
        <v>3.4100000000000015</v>
      </c>
      <c r="H57" s="233">
        <f>'Heros Stats (EDIT)'!G72</f>
        <v>133.72727272727269</v>
      </c>
      <c r="I57" s="233">
        <f>'Heros Stats (EDIT)'!H72</f>
        <v>1.057272727272728</v>
      </c>
      <c r="J57" s="233">
        <f>'Heros Stats (EDIT)'!I72</f>
        <v>0</v>
      </c>
      <c r="K57" s="233">
        <f>'Heros Stats (EDIT)'!J72</f>
        <v>0</v>
      </c>
      <c r="L57" s="233">
        <f>'Heros Stats (EDIT)'!K72</f>
        <v>0</v>
      </c>
      <c r="M57" s="233">
        <f>'Heros Stats (EDIT)'!L72</f>
        <v>0</v>
      </c>
      <c r="N57" s="233">
        <f>'Heros Stats (EDIT)'!M72</f>
        <v>0.5</v>
      </c>
      <c r="O57" s="233">
        <f>'Heros Stats (EDIT)'!N72</f>
        <v>0</v>
      </c>
      <c r="P57" s="233">
        <f>'Heros Stats (EDIT)'!O72</f>
        <v>0</v>
      </c>
      <c r="Q57" s="233">
        <f>'Heros Stats (EDIT)'!P72</f>
        <v>0</v>
      </c>
      <c r="R57" s="233">
        <f>'Heros Stats (EDIT)'!Q72</f>
        <v>62</v>
      </c>
      <c r="S57" s="233">
        <f>'Heros Stats (EDIT)'!R72</f>
        <v>62</v>
      </c>
      <c r="T57" s="233">
        <f>'Heros Stats (EDIT)'!S72</f>
        <v>0</v>
      </c>
      <c r="U57" s="233">
        <f>'Heros Stats (EDIT)'!T72</f>
        <v>0</v>
      </c>
      <c r="V57" s="233">
        <f>'Heros Stats (EDIT)'!U72</f>
        <v>1.7</v>
      </c>
      <c r="W57" s="233">
        <f>'Heros Stats (EDIT)'!V72</f>
        <v>3.25</v>
      </c>
      <c r="X57" s="1"/>
      <c r="Y57" s="1"/>
      <c r="Z57" s="1"/>
      <c r="AA57" s="1"/>
      <c r="AB57" s="1"/>
      <c r="AC57" s="1"/>
      <c r="AD57" s="1"/>
      <c r="AE57" s="1"/>
      <c r="AF57" s="1"/>
    </row>
    <row r="58" spans="1:32" ht="12.75" customHeight="1" x14ac:dyDescent="0.15">
      <c r="A58" s="6" t="b">
        <f>AND(IF((B58=Calculator!$B$3),1,0),IF((C58=Calculator!$D$3),1,0))</f>
        <v>0</v>
      </c>
      <c r="B58" s="130" t="s">
        <v>290</v>
      </c>
      <c r="C58" s="130">
        <v>9</v>
      </c>
      <c r="D58" s="233">
        <f>'Heros Stats (EDIT)'!C73</f>
        <v>1297</v>
      </c>
      <c r="E58" s="233">
        <f>'Heros Stats (EDIT)'!D73</f>
        <v>6.0199999999999969</v>
      </c>
      <c r="F58" s="233">
        <f>'Heros Stats (EDIT)'!E73</f>
        <v>544</v>
      </c>
      <c r="G58" s="233">
        <f>'Heros Stats (EDIT)'!F73</f>
        <v>3.6300000000000017</v>
      </c>
      <c r="H58" s="233">
        <f>'Heros Stats (EDIT)'!G73</f>
        <v>141.5454545454545</v>
      </c>
      <c r="I58" s="233">
        <f>'Heros Stats (EDIT)'!H73</f>
        <v>1.0654545454545463</v>
      </c>
      <c r="J58" s="233">
        <f>'Heros Stats (EDIT)'!I73</f>
        <v>0</v>
      </c>
      <c r="K58" s="233">
        <f>'Heros Stats (EDIT)'!J73</f>
        <v>0</v>
      </c>
      <c r="L58" s="233">
        <f>'Heros Stats (EDIT)'!K73</f>
        <v>0</v>
      </c>
      <c r="M58" s="233">
        <f>'Heros Stats (EDIT)'!L73</f>
        <v>0</v>
      </c>
      <c r="N58" s="233">
        <f>'Heros Stats (EDIT)'!M73</f>
        <v>0.5</v>
      </c>
      <c r="O58" s="233">
        <f>'Heros Stats (EDIT)'!N73</f>
        <v>0</v>
      </c>
      <c r="P58" s="233">
        <f>'Heros Stats (EDIT)'!O73</f>
        <v>0</v>
      </c>
      <c r="Q58" s="233">
        <f>'Heros Stats (EDIT)'!P73</f>
        <v>0</v>
      </c>
      <c r="R58" s="233">
        <f>'Heros Stats (EDIT)'!Q73</f>
        <v>68</v>
      </c>
      <c r="S58" s="233">
        <f>'Heros Stats (EDIT)'!R73</f>
        <v>68</v>
      </c>
      <c r="T58" s="233">
        <f>'Heros Stats (EDIT)'!S73</f>
        <v>0</v>
      </c>
      <c r="U58" s="233">
        <f>'Heros Stats (EDIT)'!T73</f>
        <v>0</v>
      </c>
      <c r="V58" s="233">
        <f>'Heros Stats (EDIT)'!U73</f>
        <v>1.7</v>
      </c>
      <c r="W58" s="233">
        <f>'Heros Stats (EDIT)'!V73</f>
        <v>3.25</v>
      </c>
      <c r="X58" s="1"/>
      <c r="Y58" s="1"/>
      <c r="Z58" s="1"/>
      <c r="AA58" s="1"/>
      <c r="AB58" s="1"/>
      <c r="AC58" s="1"/>
      <c r="AD58" s="1"/>
      <c r="AE58" s="1"/>
      <c r="AF58" s="1"/>
    </row>
    <row r="59" spans="1:32" ht="12.75" customHeight="1" x14ac:dyDescent="0.15">
      <c r="A59" s="6" t="b">
        <f>AND(IF((B59=Calculator!$B$3),1,0),IF((C59=Calculator!$D$3),1,0))</f>
        <v>0</v>
      </c>
      <c r="B59" s="130" t="s">
        <v>291</v>
      </c>
      <c r="C59" s="130">
        <v>10</v>
      </c>
      <c r="D59" s="233">
        <f>'Heros Stats (EDIT)'!C74</f>
        <v>1364</v>
      </c>
      <c r="E59" s="233">
        <f>'Heros Stats (EDIT)'!D74</f>
        <v>6.3299999999999965</v>
      </c>
      <c r="F59" s="233">
        <f>'Heros Stats (EDIT)'!E74</f>
        <v>577</v>
      </c>
      <c r="G59" s="233">
        <f>'Heros Stats (EDIT)'!F74</f>
        <v>3.8500000000000019</v>
      </c>
      <c r="H59" s="233">
        <f>'Heros Stats (EDIT)'!G74</f>
        <v>149.36363636363632</v>
      </c>
      <c r="I59" s="233">
        <f>'Heros Stats (EDIT)'!H74</f>
        <v>1.0736363636363646</v>
      </c>
      <c r="J59" s="233">
        <f>'Heros Stats (EDIT)'!I74</f>
        <v>0</v>
      </c>
      <c r="K59" s="233">
        <f>'Heros Stats (EDIT)'!J74</f>
        <v>0</v>
      </c>
      <c r="L59" s="233">
        <f>'Heros Stats (EDIT)'!K74</f>
        <v>0</v>
      </c>
      <c r="M59" s="233">
        <f>'Heros Stats (EDIT)'!L74</f>
        <v>0</v>
      </c>
      <c r="N59" s="233">
        <f>'Heros Stats (EDIT)'!M74</f>
        <v>0.5</v>
      </c>
      <c r="O59" s="233">
        <f>'Heros Stats (EDIT)'!N74</f>
        <v>0</v>
      </c>
      <c r="P59" s="233">
        <f>'Heros Stats (EDIT)'!O74</f>
        <v>0</v>
      </c>
      <c r="Q59" s="233">
        <f>'Heros Stats (EDIT)'!P74</f>
        <v>0</v>
      </c>
      <c r="R59" s="233">
        <f>'Heros Stats (EDIT)'!Q74</f>
        <v>74</v>
      </c>
      <c r="S59" s="233">
        <f>'Heros Stats (EDIT)'!R74</f>
        <v>74</v>
      </c>
      <c r="T59" s="233">
        <f>'Heros Stats (EDIT)'!S74</f>
        <v>0</v>
      </c>
      <c r="U59" s="233">
        <f>'Heros Stats (EDIT)'!T74</f>
        <v>0</v>
      </c>
      <c r="V59" s="233">
        <f>'Heros Stats (EDIT)'!U74</f>
        <v>1.7</v>
      </c>
      <c r="W59" s="233">
        <f>'Heros Stats (EDIT)'!V74</f>
        <v>3.25</v>
      </c>
      <c r="X59" s="1"/>
      <c r="Y59" s="1"/>
      <c r="Z59" s="1"/>
      <c r="AA59" s="1"/>
      <c r="AB59" s="1"/>
      <c r="AC59" s="1"/>
      <c r="AD59" s="1"/>
      <c r="AE59" s="1"/>
      <c r="AF59" s="1"/>
    </row>
    <row r="60" spans="1:32" ht="12.75" customHeight="1" x14ac:dyDescent="0.15">
      <c r="A60" s="6" t="b">
        <f>AND(IF((B60=Calculator!$B$3),1,0),IF((C60=Calculator!$D$3),1,0))</f>
        <v>0</v>
      </c>
      <c r="B60" s="130" t="s">
        <v>292</v>
      </c>
      <c r="C60" s="130">
        <v>11</v>
      </c>
      <c r="D60" s="233">
        <f>'Heros Stats (EDIT)'!C75</f>
        <v>1431</v>
      </c>
      <c r="E60" s="233">
        <f>'Heros Stats (EDIT)'!D75</f>
        <v>6.6399999999999961</v>
      </c>
      <c r="F60" s="233">
        <f>'Heros Stats (EDIT)'!E75</f>
        <v>610</v>
      </c>
      <c r="G60" s="233">
        <f>'Heros Stats (EDIT)'!F75</f>
        <v>4.0700000000000021</v>
      </c>
      <c r="H60" s="233">
        <f>'Heros Stats (EDIT)'!G75</f>
        <v>157.18181818181813</v>
      </c>
      <c r="I60" s="233">
        <f>'Heros Stats (EDIT)'!H75</f>
        <v>1.0818181818181829</v>
      </c>
      <c r="J60" s="233">
        <f>'Heros Stats (EDIT)'!I75</f>
        <v>0</v>
      </c>
      <c r="K60" s="233">
        <f>'Heros Stats (EDIT)'!J75</f>
        <v>0</v>
      </c>
      <c r="L60" s="233">
        <f>'Heros Stats (EDIT)'!K75</f>
        <v>0</v>
      </c>
      <c r="M60" s="233">
        <f>'Heros Stats (EDIT)'!L75</f>
        <v>0</v>
      </c>
      <c r="N60" s="233">
        <f>'Heros Stats (EDIT)'!M75</f>
        <v>0.5</v>
      </c>
      <c r="O60" s="233">
        <f>'Heros Stats (EDIT)'!N75</f>
        <v>0</v>
      </c>
      <c r="P60" s="233">
        <f>'Heros Stats (EDIT)'!O75</f>
        <v>0</v>
      </c>
      <c r="Q60" s="233">
        <f>'Heros Stats (EDIT)'!P75</f>
        <v>0</v>
      </c>
      <c r="R60" s="233">
        <f>'Heros Stats (EDIT)'!Q75</f>
        <v>80</v>
      </c>
      <c r="S60" s="233">
        <f>'Heros Stats (EDIT)'!R75</f>
        <v>80</v>
      </c>
      <c r="T60" s="233">
        <f>'Heros Stats (EDIT)'!S75</f>
        <v>0</v>
      </c>
      <c r="U60" s="233">
        <f>'Heros Stats (EDIT)'!T75</f>
        <v>0</v>
      </c>
      <c r="V60" s="233">
        <f>'Heros Stats (EDIT)'!U75</f>
        <v>1.7</v>
      </c>
      <c r="W60" s="233">
        <f>'Heros Stats (EDIT)'!V75</f>
        <v>3.25</v>
      </c>
      <c r="X60" s="1"/>
      <c r="Y60" s="1"/>
      <c r="Z60" s="1"/>
      <c r="AA60" s="1"/>
      <c r="AB60" s="1"/>
      <c r="AC60" s="1"/>
      <c r="AD60" s="1"/>
      <c r="AE60" s="1"/>
      <c r="AF60" s="1"/>
    </row>
    <row r="61" spans="1:32" ht="12.75" customHeight="1" x14ac:dyDescent="0.15">
      <c r="A61" s="6" t="b">
        <f>AND(IF((B61=Calculator!$B$3),1,0),IF((C61=Calculator!$D$3),1,0))</f>
        <v>0</v>
      </c>
      <c r="B61" s="130" t="s">
        <v>294</v>
      </c>
      <c r="C61" s="130">
        <v>12</v>
      </c>
      <c r="D61" s="233">
        <f>'Heros Stats (EDIT)'!C76</f>
        <v>1498</v>
      </c>
      <c r="E61" s="233">
        <f>'Heros Stats (EDIT)'!D76</f>
        <v>6.9499999999999957</v>
      </c>
      <c r="F61" s="233">
        <f>'Heros Stats (EDIT)'!E76</f>
        <v>643</v>
      </c>
      <c r="G61" s="233">
        <f>'Heros Stats (EDIT)'!F76</f>
        <v>4.2900000000000018</v>
      </c>
      <c r="H61" s="233">
        <f>'Heros Stats (EDIT)'!G76</f>
        <v>164.99999999999994</v>
      </c>
      <c r="I61" s="233">
        <f>'Heros Stats (EDIT)'!H76</f>
        <v>1.0900000000000012</v>
      </c>
      <c r="J61" s="233">
        <f>'Heros Stats (EDIT)'!I76</f>
        <v>0</v>
      </c>
      <c r="K61" s="233">
        <f>'Heros Stats (EDIT)'!J76</f>
        <v>0</v>
      </c>
      <c r="L61" s="233">
        <f>'Heros Stats (EDIT)'!K76</f>
        <v>0</v>
      </c>
      <c r="M61" s="233">
        <f>'Heros Stats (EDIT)'!L76</f>
        <v>0</v>
      </c>
      <c r="N61" s="233">
        <f>'Heros Stats (EDIT)'!M76</f>
        <v>0.5</v>
      </c>
      <c r="O61" s="233">
        <f>'Heros Stats (EDIT)'!N76</f>
        <v>0</v>
      </c>
      <c r="P61" s="233">
        <f>'Heros Stats (EDIT)'!O76</f>
        <v>0</v>
      </c>
      <c r="Q61" s="233">
        <f>'Heros Stats (EDIT)'!P76</f>
        <v>0</v>
      </c>
      <c r="R61" s="233">
        <f>'Heros Stats (EDIT)'!Q76</f>
        <v>86</v>
      </c>
      <c r="S61" s="233">
        <f>'Heros Stats (EDIT)'!R76</f>
        <v>86</v>
      </c>
      <c r="T61" s="233">
        <f>'Heros Stats (EDIT)'!S76</f>
        <v>0</v>
      </c>
      <c r="U61" s="233">
        <f>'Heros Stats (EDIT)'!T76</f>
        <v>0</v>
      </c>
      <c r="V61" s="233">
        <f>'Heros Stats (EDIT)'!U76</f>
        <v>1.7</v>
      </c>
      <c r="W61" s="233">
        <f>'Heros Stats (EDIT)'!V76</f>
        <v>3.25</v>
      </c>
      <c r="X61" s="1"/>
      <c r="Y61" s="1"/>
      <c r="Z61" s="1"/>
      <c r="AA61" s="1"/>
      <c r="AB61" s="1"/>
      <c r="AC61" s="1"/>
      <c r="AD61" s="1"/>
      <c r="AE61" s="1"/>
      <c r="AF61" s="1"/>
    </row>
    <row r="62" spans="1:32" ht="12.75" customHeight="1" x14ac:dyDescent="0.15">
      <c r="A62" s="6" t="b">
        <f>AND(IF((B62=Calculator!$B$3),1,0),IF((C62=Calculator!$D$3),1,0))</f>
        <v>0</v>
      </c>
      <c r="B62" s="130" t="s">
        <v>296</v>
      </c>
      <c r="C62" s="130">
        <v>1</v>
      </c>
      <c r="D62" s="233">
        <f>'Heros Stats (EDIT)'!C80</f>
        <v>643</v>
      </c>
      <c r="E62" s="233">
        <f>'Heros Stats (EDIT)'!D80</f>
        <v>3.51</v>
      </c>
      <c r="F62" s="233">
        <f>'Heros Stats (EDIT)'!E80</f>
        <v>220</v>
      </c>
      <c r="G62" s="233">
        <f>'Heros Stats (EDIT)'!F80</f>
        <v>1.33</v>
      </c>
      <c r="H62" s="233">
        <f>'Heros Stats (EDIT)'!G80</f>
        <v>68</v>
      </c>
      <c r="I62" s="233">
        <f>'Heros Stats (EDIT)'!H80</f>
        <v>1</v>
      </c>
      <c r="J62" s="233">
        <f>'Heros Stats (EDIT)'!I80</f>
        <v>0</v>
      </c>
      <c r="K62" s="233">
        <f>'Heros Stats (EDIT)'!J80</f>
        <v>0</v>
      </c>
      <c r="L62" s="233">
        <f>'Heros Stats (EDIT)'!K80</f>
        <v>0</v>
      </c>
      <c r="M62" s="233">
        <f>'Heros Stats (EDIT)'!L80</f>
        <v>0</v>
      </c>
      <c r="N62" s="233">
        <f>'Heros Stats (EDIT)'!M80</f>
        <v>0.5</v>
      </c>
      <c r="O62" s="233">
        <f>'Heros Stats (EDIT)'!N80</f>
        <v>0</v>
      </c>
      <c r="P62" s="233">
        <f>'Heros Stats (EDIT)'!O80</f>
        <v>0</v>
      </c>
      <c r="Q62" s="233">
        <f>'Heros Stats (EDIT)'!P80</f>
        <v>0</v>
      </c>
      <c r="R62" s="233">
        <f>'Heros Stats (EDIT)'!Q80</f>
        <v>20</v>
      </c>
      <c r="S62" s="233">
        <f>'Heros Stats (EDIT)'!R80</f>
        <v>20</v>
      </c>
      <c r="T62" s="233">
        <f>'Heros Stats (EDIT)'!S80</f>
        <v>0</v>
      </c>
      <c r="U62" s="233">
        <f>'Heros Stats (EDIT)'!T80</f>
        <v>0</v>
      </c>
      <c r="V62" s="233">
        <f>'Heros Stats (EDIT)'!U80</f>
        <v>1.5</v>
      </c>
      <c r="W62" s="233">
        <f>'Heros Stats (EDIT)'!V80</f>
        <v>3.4</v>
      </c>
      <c r="X62" s="1"/>
      <c r="Y62" s="1"/>
      <c r="Z62" s="1"/>
      <c r="AA62" s="1"/>
      <c r="AB62" s="1"/>
      <c r="AC62" s="1"/>
      <c r="AD62" s="1"/>
      <c r="AE62" s="1"/>
      <c r="AF62" s="1"/>
    </row>
    <row r="63" spans="1:32" ht="12.75" customHeight="1" x14ac:dyDescent="0.15">
      <c r="A63" s="6" t="b">
        <f>AND(IF((B63=Calculator!$B$3),1,0),IF((C63=Calculator!$D$3),1,0))</f>
        <v>0</v>
      </c>
      <c r="B63" s="130" t="s">
        <v>297</v>
      </c>
      <c r="C63" s="130">
        <v>2</v>
      </c>
      <c r="D63" s="233">
        <f>'Heros Stats (EDIT)'!C81</f>
        <v>721</v>
      </c>
      <c r="E63" s="233">
        <f>'Heros Stats (EDIT)'!D81</f>
        <v>3.8999999999999995</v>
      </c>
      <c r="F63" s="233">
        <f>'Heros Stats (EDIT)'!E81</f>
        <v>246</v>
      </c>
      <c r="G63" s="233">
        <f>'Heros Stats (EDIT)'!F81</f>
        <v>1.5</v>
      </c>
      <c r="H63" s="233">
        <f>'Heros Stats (EDIT)'!G81</f>
        <v>75.818181818181813</v>
      </c>
      <c r="I63" s="233">
        <f>'Heros Stats (EDIT)'!H81</f>
        <v>1.0327272727272727</v>
      </c>
      <c r="J63" s="233">
        <f>'Heros Stats (EDIT)'!I81</f>
        <v>0</v>
      </c>
      <c r="K63" s="233">
        <f>'Heros Stats (EDIT)'!J81</f>
        <v>0</v>
      </c>
      <c r="L63" s="233">
        <f>'Heros Stats (EDIT)'!K81</f>
        <v>0</v>
      </c>
      <c r="M63" s="233">
        <f>'Heros Stats (EDIT)'!L81</f>
        <v>0</v>
      </c>
      <c r="N63" s="233">
        <f>'Heros Stats (EDIT)'!M81</f>
        <v>0.5</v>
      </c>
      <c r="O63" s="233">
        <f>'Heros Stats (EDIT)'!N81</f>
        <v>0</v>
      </c>
      <c r="P63" s="233">
        <f>'Heros Stats (EDIT)'!O81</f>
        <v>0</v>
      </c>
      <c r="Q63" s="233">
        <f>'Heros Stats (EDIT)'!P81</f>
        <v>0</v>
      </c>
      <c r="R63" s="233">
        <f>'Heros Stats (EDIT)'!Q81</f>
        <v>25</v>
      </c>
      <c r="S63" s="233">
        <f>'Heros Stats (EDIT)'!R81</f>
        <v>25</v>
      </c>
      <c r="T63" s="233">
        <f>'Heros Stats (EDIT)'!S81</f>
        <v>0</v>
      </c>
      <c r="U63" s="233">
        <f>'Heros Stats (EDIT)'!T81</f>
        <v>0</v>
      </c>
      <c r="V63" s="233">
        <f>'Heros Stats (EDIT)'!U81</f>
        <v>1.5</v>
      </c>
      <c r="W63" s="233">
        <f>'Heros Stats (EDIT)'!V81</f>
        <v>3.4</v>
      </c>
      <c r="X63" s="1"/>
      <c r="Y63" s="1"/>
      <c r="Z63" s="1"/>
      <c r="AA63" s="1"/>
      <c r="AB63" s="1"/>
      <c r="AC63" s="1"/>
      <c r="AD63" s="1"/>
      <c r="AE63" s="1"/>
      <c r="AF63" s="1"/>
    </row>
    <row r="64" spans="1:32" ht="12.75" customHeight="1" x14ac:dyDescent="0.15">
      <c r="A64" s="6" t="b">
        <f>AND(IF((B64=Calculator!$B$3),1,0),IF((C64=Calculator!$D$3),1,0))</f>
        <v>0</v>
      </c>
      <c r="B64" s="130" t="s">
        <v>299</v>
      </c>
      <c r="C64" s="130">
        <v>3</v>
      </c>
      <c r="D64" s="233">
        <f>'Heros Stats (EDIT)'!C82</f>
        <v>799</v>
      </c>
      <c r="E64" s="233">
        <f>'Heros Stats (EDIT)'!D82</f>
        <v>4.2899999999999991</v>
      </c>
      <c r="F64" s="233">
        <f>'Heros Stats (EDIT)'!E82</f>
        <v>272</v>
      </c>
      <c r="G64" s="233">
        <f>'Heros Stats (EDIT)'!F82</f>
        <v>1.67</v>
      </c>
      <c r="H64" s="233">
        <f>'Heros Stats (EDIT)'!G82</f>
        <v>83.636363636363626</v>
      </c>
      <c r="I64" s="233">
        <f>'Heros Stats (EDIT)'!H82</f>
        <v>1.0654545454545454</v>
      </c>
      <c r="J64" s="233">
        <f>'Heros Stats (EDIT)'!I82</f>
        <v>0</v>
      </c>
      <c r="K64" s="233">
        <f>'Heros Stats (EDIT)'!J82</f>
        <v>0</v>
      </c>
      <c r="L64" s="233">
        <f>'Heros Stats (EDIT)'!K82</f>
        <v>0</v>
      </c>
      <c r="M64" s="233">
        <f>'Heros Stats (EDIT)'!L82</f>
        <v>0</v>
      </c>
      <c r="N64" s="233">
        <f>'Heros Stats (EDIT)'!M82</f>
        <v>0.5</v>
      </c>
      <c r="O64" s="233">
        <f>'Heros Stats (EDIT)'!N82</f>
        <v>0</v>
      </c>
      <c r="P64" s="233">
        <f>'Heros Stats (EDIT)'!O82</f>
        <v>0</v>
      </c>
      <c r="Q64" s="233">
        <f>'Heros Stats (EDIT)'!P82</f>
        <v>0</v>
      </c>
      <c r="R64" s="233">
        <f>'Heros Stats (EDIT)'!Q82</f>
        <v>30</v>
      </c>
      <c r="S64" s="233">
        <f>'Heros Stats (EDIT)'!R82</f>
        <v>30</v>
      </c>
      <c r="T64" s="233">
        <f>'Heros Stats (EDIT)'!S82</f>
        <v>0</v>
      </c>
      <c r="U64" s="233">
        <f>'Heros Stats (EDIT)'!T82</f>
        <v>0</v>
      </c>
      <c r="V64" s="233">
        <f>'Heros Stats (EDIT)'!U82</f>
        <v>1.5</v>
      </c>
      <c r="W64" s="233">
        <f>'Heros Stats (EDIT)'!V82</f>
        <v>3.4</v>
      </c>
      <c r="X64" s="1"/>
      <c r="Y64" s="1"/>
      <c r="Z64" s="1"/>
      <c r="AA64" s="1"/>
      <c r="AB64" s="1"/>
      <c r="AC64" s="1"/>
      <c r="AD64" s="1"/>
      <c r="AE64" s="1"/>
      <c r="AF64" s="1"/>
    </row>
    <row r="65" spans="1:32" ht="12.75" customHeight="1" x14ac:dyDescent="0.15">
      <c r="A65" s="6" t="b">
        <f>AND(IF((B65=Calculator!$B$3),1,0),IF((C65=Calculator!$D$3),1,0))</f>
        <v>0</v>
      </c>
      <c r="B65" s="130" t="s">
        <v>300</v>
      </c>
      <c r="C65" s="130">
        <v>4</v>
      </c>
      <c r="D65" s="233">
        <f>'Heros Stats (EDIT)'!C83</f>
        <v>877</v>
      </c>
      <c r="E65" s="233">
        <f>'Heros Stats (EDIT)'!D83</f>
        <v>4.6799999999999988</v>
      </c>
      <c r="F65" s="233">
        <f>'Heros Stats (EDIT)'!E83</f>
        <v>298</v>
      </c>
      <c r="G65" s="233">
        <f>'Heros Stats (EDIT)'!F83</f>
        <v>1.8399999999999999</v>
      </c>
      <c r="H65" s="233">
        <f>'Heros Stats (EDIT)'!G83</f>
        <v>91.454545454545439</v>
      </c>
      <c r="I65" s="233">
        <f>'Heros Stats (EDIT)'!H83</f>
        <v>1.0981818181818181</v>
      </c>
      <c r="J65" s="233">
        <f>'Heros Stats (EDIT)'!I83</f>
        <v>0</v>
      </c>
      <c r="K65" s="233">
        <f>'Heros Stats (EDIT)'!J83</f>
        <v>0</v>
      </c>
      <c r="L65" s="233">
        <f>'Heros Stats (EDIT)'!K83</f>
        <v>0</v>
      </c>
      <c r="M65" s="233">
        <f>'Heros Stats (EDIT)'!L83</f>
        <v>0</v>
      </c>
      <c r="N65" s="233">
        <f>'Heros Stats (EDIT)'!M83</f>
        <v>0.5</v>
      </c>
      <c r="O65" s="233">
        <f>'Heros Stats (EDIT)'!N83</f>
        <v>0</v>
      </c>
      <c r="P65" s="233">
        <f>'Heros Stats (EDIT)'!O83</f>
        <v>0</v>
      </c>
      <c r="Q65" s="233">
        <f>'Heros Stats (EDIT)'!P83</f>
        <v>0</v>
      </c>
      <c r="R65" s="233">
        <f>'Heros Stats (EDIT)'!Q83</f>
        <v>35</v>
      </c>
      <c r="S65" s="233">
        <f>'Heros Stats (EDIT)'!R83</f>
        <v>35</v>
      </c>
      <c r="T65" s="233">
        <f>'Heros Stats (EDIT)'!S83</f>
        <v>0</v>
      </c>
      <c r="U65" s="233">
        <f>'Heros Stats (EDIT)'!T83</f>
        <v>0</v>
      </c>
      <c r="V65" s="233">
        <f>'Heros Stats (EDIT)'!U83</f>
        <v>1.5</v>
      </c>
      <c r="W65" s="233">
        <f>'Heros Stats (EDIT)'!V83</f>
        <v>3.4</v>
      </c>
      <c r="X65" s="1"/>
      <c r="Y65" s="1"/>
      <c r="Z65" s="1"/>
      <c r="AA65" s="1"/>
      <c r="AB65" s="1"/>
      <c r="AC65" s="1"/>
      <c r="AD65" s="1"/>
      <c r="AE65" s="1"/>
      <c r="AF65" s="1"/>
    </row>
    <row r="66" spans="1:32" ht="12.75" customHeight="1" x14ac:dyDescent="0.15">
      <c r="A66" s="6" t="b">
        <f>AND(IF((B66=Calculator!$B$3),1,0),IF((C66=Calculator!$D$3),1,0))</f>
        <v>0</v>
      </c>
      <c r="B66" s="130" t="s">
        <v>301</v>
      </c>
      <c r="C66" s="130">
        <v>5</v>
      </c>
      <c r="D66" s="233">
        <f>'Heros Stats (EDIT)'!C84</f>
        <v>955</v>
      </c>
      <c r="E66" s="233">
        <f>'Heros Stats (EDIT)'!D84</f>
        <v>5.0699999999999985</v>
      </c>
      <c r="F66" s="233">
        <f>'Heros Stats (EDIT)'!E84</f>
        <v>324</v>
      </c>
      <c r="G66" s="233">
        <f>'Heros Stats (EDIT)'!F84</f>
        <v>2.0099999999999998</v>
      </c>
      <c r="H66" s="233">
        <f>'Heros Stats (EDIT)'!G84</f>
        <v>99.272727272727252</v>
      </c>
      <c r="I66" s="233">
        <f>'Heros Stats (EDIT)'!H84</f>
        <v>1.1309090909090909</v>
      </c>
      <c r="J66" s="233">
        <f>'Heros Stats (EDIT)'!I84</f>
        <v>0</v>
      </c>
      <c r="K66" s="233">
        <f>'Heros Stats (EDIT)'!J84</f>
        <v>0</v>
      </c>
      <c r="L66" s="233">
        <f>'Heros Stats (EDIT)'!K84</f>
        <v>0</v>
      </c>
      <c r="M66" s="233">
        <f>'Heros Stats (EDIT)'!L84</f>
        <v>0</v>
      </c>
      <c r="N66" s="233">
        <f>'Heros Stats (EDIT)'!M84</f>
        <v>0.5</v>
      </c>
      <c r="O66" s="233">
        <f>'Heros Stats (EDIT)'!N84</f>
        <v>0</v>
      </c>
      <c r="P66" s="233">
        <f>'Heros Stats (EDIT)'!O84</f>
        <v>0</v>
      </c>
      <c r="Q66" s="233">
        <f>'Heros Stats (EDIT)'!P84</f>
        <v>0</v>
      </c>
      <c r="R66" s="233">
        <f>'Heros Stats (EDIT)'!Q84</f>
        <v>40</v>
      </c>
      <c r="S66" s="233">
        <f>'Heros Stats (EDIT)'!R84</f>
        <v>40</v>
      </c>
      <c r="T66" s="233">
        <f>'Heros Stats (EDIT)'!S84</f>
        <v>0</v>
      </c>
      <c r="U66" s="233">
        <f>'Heros Stats (EDIT)'!T84</f>
        <v>0</v>
      </c>
      <c r="V66" s="233">
        <f>'Heros Stats (EDIT)'!U84</f>
        <v>1.5</v>
      </c>
      <c r="W66" s="233">
        <f>'Heros Stats (EDIT)'!V84</f>
        <v>3.4</v>
      </c>
      <c r="X66" s="1"/>
      <c r="Y66" s="1"/>
      <c r="Z66" s="1"/>
      <c r="AA66" s="1"/>
      <c r="AB66" s="1"/>
      <c r="AC66" s="1"/>
      <c r="AD66" s="1"/>
      <c r="AE66" s="1"/>
      <c r="AF66" s="1"/>
    </row>
    <row r="67" spans="1:32" ht="12.75" customHeight="1" x14ac:dyDescent="0.15">
      <c r="A67" s="6" t="b">
        <f>AND(IF((B67=Calculator!$B$3),1,0),IF((C67=Calculator!$D$3),1,0))</f>
        <v>0</v>
      </c>
      <c r="B67" s="130" t="s">
        <v>303</v>
      </c>
      <c r="C67" s="130">
        <v>6</v>
      </c>
      <c r="D67" s="233">
        <f>'Heros Stats (EDIT)'!C85</f>
        <v>1033</v>
      </c>
      <c r="E67" s="233">
        <f>'Heros Stats (EDIT)'!D85</f>
        <v>5.4599999999999982</v>
      </c>
      <c r="F67" s="233">
        <f>'Heros Stats (EDIT)'!E85</f>
        <v>350</v>
      </c>
      <c r="G67" s="233">
        <f>'Heros Stats (EDIT)'!F85</f>
        <v>2.1799999999999997</v>
      </c>
      <c r="H67" s="233">
        <f>'Heros Stats (EDIT)'!G85</f>
        <v>107.09090909090907</v>
      </c>
      <c r="I67" s="233">
        <f>'Heros Stats (EDIT)'!H85</f>
        <v>1.1636363636363636</v>
      </c>
      <c r="J67" s="233">
        <f>'Heros Stats (EDIT)'!I85</f>
        <v>0</v>
      </c>
      <c r="K67" s="233">
        <f>'Heros Stats (EDIT)'!J85</f>
        <v>0</v>
      </c>
      <c r="L67" s="233">
        <f>'Heros Stats (EDIT)'!K85</f>
        <v>0</v>
      </c>
      <c r="M67" s="233">
        <f>'Heros Stats (EDIT)'!L85</f>
        <v>0</v>
      </c>
      <c r="N67" s="233">
        <f>'Heros Stats (EDIT)'!M85</f>
        <v>0.5</v>
      </c>
      <c r="O67" s="233">
        <f>'Heros Stats (EDIT)'!N85</f>
        <v>0</v>
      </c>
      <c r="P67" s="233">
        <f>'Heros Stats (EDIT)'!O85</f>
        <v>0</v>
      </c>
      <c r="Q67" s="233">
        <f>'Heros Stats (EDIT)'!P85</f>
        <v>0</v>
      </c>
      <c r="R67" s="233">
        <f>'Heros Stats (EDIT)'!Q85</f>
        <v>45</v>
      </c>
      <c r="S67" s="233">
        <f>'Heros Stats (EDIT)'!R85</f>
        <v>45</v>
      </c>
      <c r="T67" s="233">
        <f>'Heros Stats (EDIT)'!S85</f>
        <v>0</v>
      </c>
      <c r="U67" s="233">
        <f>'Heros Stats (EDIT)'!T85</f>
        <v>0</v>
      </c>
      <c r="V67" s="233">
        <f>'Heros Stats (EDIT)'!U85</f>
        <v>1.5</v>
      </c>
      <c r="W67" s="233">
        <f>'Heros Stats (EDIT)'!V85</f>
        <v>3.4</v>
      </c>
      <c r="X67" s="1"/>
      <c r="Y67" s="1"/>
      <c r="Z67" s="1"/>
      <c r="AA67" s="1"/>
      <c r="AB67" s="1"/>
      <c r="AC67" s="1"/>
      <c r="AD67" s="1"/>
      <c r="AE67" s="1"/>
      <c r="AF67" s="1"/>
    </row>
    <row r="68" spans="1:32" ht="12.75" customHeight="1" x14ac:dyDescent="0.15">
      <c r="A68" s="6" t="b">
        <f>AND(IF((B68=Calculator!$B$3),1,0),IF((C68=Calculator!$D$3),1,0))</f>
        <v>0</v>
      </c>
      <c r="B68" s="130" t="s">
        <v>304</v>
      </c>
      <c r="C68" s="130">
        <v>7</v>
      </c>
      <c r="D68" s="233">
        <f>'Heros Stats (EDIT)'!C86</f>
        <v>1111</v>
      </c>
      <c r="E68" s="233">
        <f>'Heros Stats (EDIT)'!D86</f>
        <v>5.8499999999999979</v>
      </c>
      <c r="F68" s="233">
        <f>'Heros Stats (EDIT)'!E86</f>
        <v>376</v>
      </c>
      <c r="G68" s="233">
        <f>'Heros Stats (EDIT)'!F86</f>
        <v>2.3499999999999996</v>
      </c>
      <c r="H68" s="233">
        <f>'Heros Stats (EDIT)'!G86</f>
        <v>114.90909090909088</v>
      </c>
      <c r="I68" s="233">
        <f>'Heros Stats (EDIT)'!H86</f>
        <v>1.1963636363636363</v>
      </c>
      <c r="J68" s="233">
        <f>'Heros Stats (EDIT)'!I86</f>
        <v>0</v>
      </c>
      <c r="K68" s="233">
        <f>'Heros Stats (EDIT)'!J86</f>
        <v>0</v>
      </c>
      <c r="L68" s="233">
        <f>'Heros Stats (EDIT)'!K86</f>
        <v>0</v>
      </c>
      <c r="M68" s="233">
        <f>'Heros Stats (EDIT)'!L86</f>
        <v>0</v>
      </c>
      <c r="N68" s="233">
        <f>'Heros Stats (EDIT)'!M86</f>
        <v>0.5</v>
      </c>
      <c r="O68" s="233">
        <f>'Heros Stats (EDIT)'!N86</f>
        <v>0</v>
      </c>
      <c r="P68" s="233">
        <f>'Heros Stats (EDIT)'!O86</f>
        <v>0</v>
      </c>
      <c r="Q68" s="233">
        <f>'Heros Stats (EDIT)'!P86</f>
        <v>0</v>
      </c>
      <c r="R68" s="233">
        <f>'Heros Stats (EDIT)'!Q86</f>
        <v>50</v>
      </c>
      <c r="S68" s="233">
        <f>'Heros Stats (EDIT)'!R86</f>
        <v>50</v>
      </c>
      <c r="T68" s="233">
        <f>'Heros Stats (EDIT)'!S86</f>
        <v>0</v>
      </c>
      <c r="U68" s="233">
        <f>'Heros Stats (EDIT)'!T86</f>
        <v>0</v>
      </c>
      <c r="V68" s="233">
        <f>'Heros Stats (EDIT)'!U86</f>
        <v>1.5</v>
      </c>
      <c r="W68" s="233">
        <f>'Heros Stats (EDIT)'!V86</f>
        <v>3.4</v>
      </c>
      <c r="X68" s="1"/>
      <c r="Y68" s="1"/>
      <c r="Z68" s="1"/>
      <c r="AA68" s="1"/>
      <c r="AB68" s="1"/>
      <c r="AC68" s="1"/>
      <c r="AD68" s="1"/>
      <c r="AE68" s="1"/>
      <c r="AF68" s="1"/>
    </row>
    <row r="69" spans="1:32" ht="12.75" customHeight="1" x14ac:dyDescent="0.15">
      <c r="A69" s="6" t="b">
        <f>AND(IF((B69=Calculator!$B$3),1,0),IF((C69=Calculator!$D$3),1,0))</f>
        <v>0</v>
      </c>
      <c r="B69" s="130" t="s">
        <v>305</v>
      </c>
      <c r="C69" s="130">
        <v>8</v>
      </c>
      <c r="D69" s="233">
        <f>'Heros Stats (EDIT)'!C87</f>
        <v>1189</v>
      </c>
      <c r="E69" s="233">
        <f>'Heros Stats (EDIT)'!D87</f>
        <v>6.2399999999999975</v>
      </c>
      <c r="F69" s="233">
        <f>'Heros Stats (EDIT)'!E87</f>
        <v>402</v>
      </c>
      <c r="G69" s="233">
        <f>'Heros Stats (EDIT)'!F87</f>
        <v>2.5199999999999996</v>
      </c>
      <c r="H69" s="233">
        <f>'Heros Stats (EDIT)'!G87</f>
        <v>122.72727272727269</v>
      </c>
      <c r="I69" s="233">
        <f>'Heros Stats (EDIT)'!H87</f>
        <v>1.229090909090909</v>
      </c>
      <c r="J69" s="233">
        <f>'Heros Stats (EDIT)'!I87</f>
        <v>0</v>
      </c>
      <c r="K69" s="233">
        <f>'Heros Stats (EDIT)'!J87</f>
        <v>0</v>
      </c>
      <c r="L69" s="233">
        <f>'Heros Stats (EDIT)'!K87</f>
        <v>0</v>
      </c>
      <c r="M69" s="233">
        <f>'Heros Stats (EDIT)'!L87</f>
        <v>0</v>
      </c>
      <c r="N69" s="233">
        <f>'Heros Stats (EDIT)'!M87</f>
        <v>0.5</v>
      </c>
      <c r="O69" s="233">
        <f>'Heros Stats (EDIT)'!N87</f>
        <v>0</v>
      </c>
      <c r="P69" s="233">
        <f>'Heros Stats (EDIT)'!O87</f>
        <v>0</v>
      </c>
      <c r="Q69" s="233">
        <f>'Heros Stats (EDIT)'!P87</f>
        <v>0</v>
      </c>
      <c r="R69" s="233">
        <f>'Heros Stats (EDIT)'!Q87</f>
        <v>55</v>
      </c>
      <c r="S69" s="233">
        <f>'Heros Stats (EDIT)'!R87</f>
        <v>55</v>
      </c>
      <c r="T69" s="233">
        <f>'Heros Stats (EDIT)'!S87</f>
        <v>0</v>
      </c>
      <c r="U69" s="233">
        <f>'Heros Stats (EDIT)'!T87</f>
        <v>0</v>
      </c>
      <c r="V69" s="233">
        <f>'Heros Stats (EDIT)'!U87</f>
        <v>1.5</v>
      </c>
      <c r="W69" s="233">
        <f>'Heros Stats (EDIT)'!V87</f>
        <v>3.4</v>
      </c>
      <c r="X69" s="1"/>
      <c r="Y69" s="1"/>
      <c r="Z69" s="1"/>
      <c r="AA69" s="1"/>
      <c r="AB69" s="1"/>
      <c r="AC69" s="1"/>
      <c r="AD69" s="1"/>
      <c r="AE69" s="1"/>
      <c r="AF69" s="1"/>
    </row>
    <row r="70" spans="1:32" ht="12.75" customHeight="1" x14ac:dyDescent="0.15">
      <c r="A70" s="6" t="b">
        <f>AND(IF((B70=Calculator!$B$3),1,0),IF((C70=Calculator!$D$3),1,0))</f>
        <v>0</v>
      </c>
      <c r="B70" s="130" t="s">
        <v>306</v>
      </c>
      <c r="C70" s="130">
        <v>9</v>
      </c>
      <c r="D70" s="233">
        <f>'Heros Stats (EDIT)'!C88</f>
        <v>1267</v>
      </c>
      <c r="E70" s="233">
        <f>'Heros Stats (EDIT)'!D88</f>
        <v>6.6299999999999972</v>
      </c>
      <c r="F70" s="233">
        <f>'Heros Stats (EDIT)'!E88</f>
        <v>428</v>
      </c>
      <c r="G70" s="233">
        <f>'Heros Stats (EDIT)'!F88</f>
        <v>2.6899999999999995</v>
      </c>
      <c r="H70" s="233">
        <f>'Heros Stats (EDIT)'!G88</f>
        <v>130.5454545454545</v>
      </c>
      <c r="I70" s="233">
        <f>'Heros Stats (EDIT)'!H88</f>
        <v>1.2618181818181817</v>
      </c>
      <c r="J70" s="233">
        <f>'Heros Stats (EDIT)'!I88</f>
        <v>0</v>
      </c>
      <c r="K70" s="233">
        <f>'Heros Stats (EDIT)'!J88</f>
        <v>0</v>
      </c>
      <c r="L70" s="233">
        <f>'Heros Stats (EDIT)'!K88</f>
        <v>0</v>
      </c>
      <c r="M70" s="233">
        <f>'Heros Stats (EDIT)'!L88</f>
        <v>0</v>
      </c>
      <c r="N70" s="233">
        <f>'Heros Stats (EDIT)'!M88</f>
        <v>0.5</v>
      </c>
      <c r="O70" s="233">
        <f>'Heros Stats (EDIT)'!N88</f>
        <v>0</v>
      </c>
      <c r="P70" s="233">
        <f>'Heros Stats (EDIT)'!O88</f>
        <v>0</v>
      </c>
      <c r="Q70" s="233">
        <f>'Heros Stats (EDIT)'!P88</f>
        <v>0</v>
      </c>
      <c r="R70" s="233">
        <f>'Heros Stats (EDIT)'!Q88</f>
        <v>60</v>
      </c>
      <c r="S70" s="233">
        <f>'Heros Stats (EDIT)'!R88</f>
        <v>60</v>
      </c>
      <c r="T70" s="233">
        <f>'Heros Stats (EDIT)'!S88</f>
        <v>0</v>
      </c>
      <c r="U70" s="233">
        <f>'Heros Stats (EDIT)'!T88</f>
        <v>0</v>
      </c>
      <c r="V70" s="233">
        <f>'Heros Stats (EDIT)'!U88</f>
        <v>1.5</v>
      </c>
      <c r="W70" s="233">
        <f>'Heros Stats (EDIT)'!V88</f>
        <v>3.4</v>
      </c>
      <c r="X70" s="1"/>
      <c r="Y70" s="1"/>
      <c r="Z70" s="1"/>
      <c r="AA70" s="1"/>
      <c r="AB70" s="1"/>
      <c r="AC70" s="1"/>
      <c r="AD70" s="1"/>
      <c r="AE70" s="1"/>
      <c r="AF70" s="1"/>
    </row>
    <row r="71" spans="1:32" ht="12.75" customHeight="1" x14ac:dyDescent="0.15">
      <c r="A71" s="6" t="b">
        <f>AND(IF((B71=Calculator!$B$3),1,0),IF((C71=Calculator!$D$3),1,0))</f>
        <v>0</v>
      </c>
      <c r="B71" s="130" t="s">
        <v>308</v>
      </c>
      <c r="C71" s="130">
        <v>10</v>
      </c>
      <c r="D71" s="233">
        <f>'Heros Stats (EDIT)'!C89</f>
        <v>1345</v>
      </c>
      <c r="E71" s="233">
        <f>'Heros Stats (EDIT)'!D89</f>
        <v>7.0199999999999969</v>
      </c>
      <c r="F71" s="233">
        <f>'Heros Stats (EDIT)'!E89</f>
        <v>454</v>
      </c>
      <c r="G71" s="233">
        <f>'Heros Stats (EDIT)'!F89</f>
        <v>2.8599999999999994</v>
      </c>
      <c r="H71" s="233">
        <f>'Heros Stats (EDIT)'!G89</f>
        <v>138.36363636363632</v>
      </c>
      <c r="I71" s="233">
        <f>'Heros Stats (EDIT)'!H89</f>
        <v>1.2945454545454544</v>
      </c>
      <c r="J71" s="233">
        <f>'Heros Stats (EDIT)'!I89</f>
        <v>0</v>
      </c>
      <c r="K71" s="233">
        <f>'Heros Stats (EDIT)'!J89</f>
        <v>0</v>
      </c>
      <c r="L71" s="233">
        <f>'Heros Stats (EDIT)'!K89</f>
        <v>0</v>
      </c>
      <c r="M71" s="233">
        <f>'Heros Stats (EDIT)'!L89</f>
        <v>0</v>
      </c>
      <c r="N71" s="233">
        <f>'Heros Stats (EDIT)'!M89</f>
        <v>0.5</v>
      </c>
      <c r="O71" s="233">
        <f>'Heros Stats (EDIT)'!N89</f>
        <v>0</v>
      </c>
      <c r="P71" s="233">
        <f>'Heros Stats (EDIT)'!O89</f>
        <v>0</v>
      </c>
      <c r="Q71" s="233">
        <f>'Heros Stats (EDIT)'!P89</f>
        <v>0</v>
      </c>
      <c r="R71" s="233">
        <f>'Heros Stats (EDIT)'!Q89</f>
        <v>65</v>
      </c>
      <c r="S71" s="233">
        <f>'Heros Stats (EDIT)'!R89</f>
        <v>65</v>
      </c>
      <c r="T71" s="233">
        <f>'Heros Stats (EDIT)'!S89</f>
        <v>0</v>
      </c>
      <c r="U71" s="233">
        <f>'Heros Stats (EDIT)'!T89</f>
        <v>0</v>
      </c>
      <c r="V71" s="233">
        <f>'Heros Stats (EDIT)'!U89</f>
        <v>1.5</v>
      </c>
      <c r="W71" s="233">
        <f>'Heros Stats (EDIT)'!V89</f>
        <v>3.4</v>
      </c>
      <c r="X71" s="1"/>
      <c r="Y71" s="1"/>
      <c r="Z71" s="1"/>
      <c r="AA71" s="1"/>
      <c r="AB71" s="1"/>
      <c r="AC71" s="1"/>
      <c r="AD71" s="1"/>
      <c r="AE71" s="1"/>
      <c r="AF71" s="1"/>
    </row>
    <row r="72" spans="1:32" ht="12.75" customHeight="1" x14ac:dyDescent="0.15">
      <c r="A72" s="6" t="b">
        <f>AND(IF((B72=Calculator!$B$3),1,0),IF((C72=Calculator!$D$3),1,0))</f>
        <v>0</v>
      </c>
      <c r="B72" s="130" t="s">
        <v>309</v>
      </c>
      <c r="C72" s="130">
        <v>11</v>
      </c>
      <c r="D72" s="233">
        <f>'Heros Stats (EDIT)'!C90</f>
        <v>1423</v>
      </c>
      <c r="E72" s="233">
        <f>'Heros Stats (EDIT)'!D90</f>
        <v>7.4099999999999966</v>
      </c>
      <c r="F72" s="233">
        <f>'Heros Stats (EDIT)'!E90</f>
        <v>480</v>
      </c>
      <c r="G72" s="233">
        <f>'Heros Stats (EDIT)'!F90</f>
        <v>3.0299999999999994</v>
      </c>
      <c r="H72" s="233">
        <f>'Heros Stats (EDIT)'!G90</f>
        <v>146.18181818181813</v>
      </c>
      <c r="I72" s="233">
        <f>'Heros Stats (EDIT)'!H90</f>
        <v>1.3272727272727272</v>
      </c>
      <c r="J72" s="233">
        <f>'Heros Stats (EDIT)'!I90</f>
        <v>0</v>
      </c>
      <c r="K72" s="233">
        <f>'Heros Stats (EDIT)'!J90</f>
        <v>0</v>
      </c>
      <c r="L72" s="233">
        <f>'Heros Stats (EDIT)'!K90</f>
        <v>0</v>
      </c>
      <c r="M72" s="233">
        <f>'Heros Stats (EDIT)'!L90</f>
        <v>0</v>
      </c>
      <c r="N72" s="233">
        <f>'Heros Stats (EDIT)'!M90</f>
        <v>0.5</v>
      </c>
      <c r="O72" s="233">
        <f>'Heros Stats (EDIT)'!N90</f>
        <v>0</v>
      </c>
      <c r="P72" s="233">
        <f>'Heros Stats (EDIT)'!O90</f>
        <v>0</v>
      </c>
      <c r="Q72" s="233">
        <f>'Heros Stats (EDIT)'!P90</f>
        <v>0</v>
      </c>
      <c r="R72" s="233">
        <f>'Heros Stats (EDIT)'!Q90</f>
        <v>70</v>
      </c>
      <c r="S72" s="233">
        <f>'Heros Stats (EDIT)'!R90</f>
        <v>70</v>
      </c>
      <c r="T72" s="233">
        <f>'Heros Stats (EDIT)'!S90</f>
        <v>0</v>
      </c>
      <c r="U72" s="233">
        <f>'Heros Stats (EDIT)'!T90</f>
        <v>0</v>
      </c>
      <c r="V72" s="233">
        <f>'Heros Stats (EDIT)'!U90</f>
        <v>1.5</v>
      </c>
      <c r="W72" s="233">
        <f>'Heros Stats (EDIT)'!V90</f>
        <v>3.4</v>
      </c>
      <c r="X72" s="1"/>
      <c r="Y72" s="1"/>
      <c r="Z72" s="1"/>
      <c r="AA72" s="1"/>
      <c r="AB72" s="1"/>
      <c r="AC72" s="1"/>
      <c r="AD72" s="1"/>
      <c r="AE72" s="1"/>
      <c r="AF72" s="1"/>
    </row>
    <row r="73" spans="1:32" ht="12.75" customHeight="1" x14ac:dyDescent="0.15">
      <c r="A73" s="6" t="b">
        <f>AND(IF((B73=Calculator!$B$3),1,0),IF((C73=Calculator!$D$3),1,0))</f>
        <v>1</v>
      </c>
      <c r="B73" s="130" t="s">
        <v>312</v>
      </c>
      <c r="C73" s="130">
        <v>12</v>
      </c>
      <c r="D73" s="233">
        <f>'Heros Stats (EDIT)'!C91</f>
        <v>1501</v>
      </c>
      <c r="E73" s="233">
        <f>'Heros Stats (EDIT)'!D91</f>
        <v>7.7999999999999963</v>
      </c>
      <c r="F73" s="233">
        <f>'Heros Stats (EDIT)'!E91</f>
        <v>506</v>
      </c>
      <c r="G73" s="233">
        <f>'Heros Stats (EDIT)'!F91</f>
        <v>3.1999999999999993</v>
      </c>
      <c r="H73" s="233">
        <f>'Heros Stats (EDIT)'!G91</f>
        <v>153.99999999999994</v>
      </c>
      <c r="I73" s="233">
        <f>'Heros Stats (EDIT)'!H91</f>
        <v>1.3599999999999999</v>
      </c>
      <c r="J73" s="233">
        <f>'Heros Stats (EDIT)'!I91</f>
        <v>0</v>
      </c>
      <c r="K73" s="233">
        <f>'Heros Stats (EDIT)'!J91</f>
        <v>0</v>
      </c>
      <c r="L73" s="233">
        <f>'Heros Stats (EDIT)'!K91</f>
        <v>0</v>
      </c>
      <c r="M73" s="233">
        <f>'Heros Stats (EDIT)'!L91</f>
        <v>0</v>
      </c>
      <c r="N73" s="233">
        <f>'Heros Stats (EDIT)'!M91</f>
        <v>0.5</v>
      </c>
      <c r="O73" s="233">
        <f>'Heros Stats (EDIT)'!N91</f>
        <v>0</v>
      </c>
      <c r="P73" s="233">
        <f>'Heros Stats (EDIT)'!O91</f>
        <v>0</v>
      </c>
      <c r="Q73" s="233">
        <f>'Heros Stats (EDIT)'!P91</f>
        <v>0</v>
      </c>
      <c r="R73" s="233">
        <f>'Heros Stats (EDIT)'!Q91</f>
        <v>75</v>
      </c>
      <c r="S73" s="233">
        <f>'Heros Stats (EDIT)'!R91</f>
        <v>75</v>
      </c>
      <c r="T73" s="233">
        <f>'Heros Stats (EDIT)'!S91</f>
        <v>0</v>
      </c>
      <c r="U73" s="233">
        <f>'Heros Stats (EDIT)'!T91</f>
        <v>0</v>
      </c>
      <c r="V73" s="233">
        <f>'Heros Stats (EDIT)'!U91</f>
        <v>1.5</v>
      </c>
      <c r="W73" s="233">
        <f>'Heros Stats (EDIT)'!V91</f>
        <v>3.4</v>
      </c>
      <c r="X73" s="1"/>
      <c r="Y73" s="1"/>
      <c r="Z73" s="1"/>
      <c r="AA73" s="1"/>
      <c r="AB73" s="1"/>
      <c r="AC73" s="1"/>
      <c r="AD73" s="1"/>
      <c r="AE73" s="1"/>
      <c r="AF73" s="1"/>
    </row>
    <row r="74" spans="1:32" ht="12.75" customHeight="1" x14ac:dyDescent="0.15">
      <c r="A74" s="6" t="b">
        <f>AND(IF((B74=Calculator!$B$3),1,0),IF((C74=Calculator!$D$3),1,0))</f>
        <v>0</v>
      </c>
      <c r="B74" s="130" t="s">
        <v>313</v>
      </c>
      <c r="C74" s="130">
        <v>1</v>
      </c>
      <c r="D74" s="233">
        <f>'Heros Stats (EDIT)'!C95</f>
        <v>620</v>
      </c>
      <c r="E74" s="233">
        <f>'Heros Stats (EDIT)'!D95</f>
        <v>2.0699999999999998</v>
      </c>
      <c r="F74" s="233">
        <f>'Heros Stats (EDIT)'!E95</f>
        <v>340</v>
      </c>
      <c r="G74" s="233">
        <f>'Heros Stats (EDIT)'!F95</f>
        <v>2.27</v>
      </c>
      <c r="H74" s="233">
        <f>'Heros Stats (EDIT)'!G95</f>
        <v>64</v>
      </c>
      <c r="I74" s="233">
        <f>'Heros Stats (EDIT)'!H95</f>
        <v>1</v>
      </c>
      <c r="J74" s="233">
        <f>'Heros Stats (EDIT)'!I95</f>
        <v>0</v>
      </c>
      <c r="K74" s="233">
        <f>'Heros Stats (EDIT)'!J95</f>
        <v>0</v>
      </c>
      <c r="L74" s="233">
        <f>'Heros Stats (EDIT)'!K95</f>
        <v>0</v>
      </c>
      <c r="M74" s="233">
        <f>'Heros Stats (EDIT)'!L95</f>
        <v>0</v>
      </c>
      <c r="N74" s="233">
        <f>'Heros Stats (EDIT)'!M95</f>
        <v>0.5</v>
      </c>
      <c r="O74" s="233">
        <f>'Heros Stats (EDIT)'!N95</f>
        <v>0</v>
      </c>
      <c r="P74" s="233">
        <f>'Heros Stats (EDIT)'!O95</f>
        <v>0</v>
      </c>
      <c r="Q74" s="233">
        <f>'Heros Stats (EDIT)'!P95</f>
        <v>0</v>
      </c>
      <c r="R74" s="233">
        <f>'Heros Stats (EDIT)'!Q95</f>
        <v>20</v>
      </c>
      <c r="S74" s="233">
        <f>'Heros Stats (EDIT)'!R95</f>
        <v>20</v>
      </c>
      <c r="T74" s="233">
        <f>'Heros Stats (EDIT)'!S95</f>
        <v>0</v>
      </c>
      <c r="U74" s="233">
        <f>'Heros Stats (EDIT)'!T95</f>
        <v>0</v>
      </c>
      <c r="V74" s="233">
        <f>'Heros Stats (EDIT)'!U95</f>
        <v>6</v>
      </c>
      <c r="W74" s="233">
        <f>'Heros Stats (EDIT)'!V95</f>
        <v>3.2</v>
      </c>
      <c r="X74" s="1"/>
      <c r="Y74" s="1"/>
      <c r="Z74" s="1"/>
      <c r="AA74" s="1"/>
      <c r="AB74" s="1"/>
      <c r="AC74" s="1"/>
      <c r="AD74" s="1"/>
      <c r="AE74" s="1"/>
      <c r="AF74" s="1"/>
    </row>
    <row r="75" spans="1:32" ht="12.75" customHeight="1" x14ac:dyDescent="0.15">
      <c r="A75" s="6" t="b">
        <f>AND(IF((B75=Calculator!$B$3),1,0),IF((C75=Calculator!$D$3),1,0))</f>
        <v>0</v>
      </c>
      <c r="B75" s="130" t="s">
        <v>314</v>
      </c>
      <c r="C75" s="130">
        <v>2</v>
      </c>
      <c r="D75" s="233">
        <f>'Heros Stats (EDIT)'!C96</f>
        <v>686</v>
      </c>
      <c r="E75" s="233">
        <f>'Heros Stats (EDIT)'!D96</f>
        <v>2.29</v>
      </c>
      <c r="F75" s="233">
        <f>'Heros Stats (EDIT)'!E96</f>
        <v>375</v>
      </c>
      <c r="G75" s="233">
        <f>'Heros Stats (EDIT)'!F96</f>
        <v>2.5</v>
      </c>
      <c r="H75" s="233">
        <f>'Heros Stats (EDIT)'!G96</f>
        <v>70.36363636363636</v>
      </c>
      <c r="I75" s="233">
        <f>'Heros Stats (EDIT)'!H96</f>
        <v>1</v>
      </c>
      <c r="J75" s="233">
        <f>'Heros Stats (EDIT)'!I96</f>
        <v>0</v>
      </c>
      <c r="K75" s="233">
        <f>'Heros Stats (EDIT)'!J96</f>
        <v>0</v>
      </c>
      <c r="L75" s="233">
        <f>'Heros Stats (EDIT)'!K96</f>
        <v>0</v>
      </c>
      <c r="M75" s="233">
        <f>'Heros Stats (EDIT)'!L96</f>
        <v>0</v>
      </c>
      <c r="N75" s="233">
        <f>'Heros Stats (EDIT)'!M96</f>
        <v>0.5</v>
      </c>
      <c r="O75" s="233">
        <f>'Heros Stats (EDIT)'!N96</f>
        <v>0</v>
      </c>
      <c r="P75" s="233">
        <f>'Heros Stats (EDIT)'!O96</f>
        <v>0</v>
      </c>
      <c r="Q75" s="233">
        <f>'Heros Stats (EDIT)'!P96</f>
        <v>0</v>
      </c>
      <c r="R75" s="233">
        <f>'Heros Stats (EDIT)'!Q96</f>
        <v>26</v>
      </c>
      <c r="S75" s="233">
        <f>'Heros Stats (EDIT)'!R96</f>
        <v>26</v>
      </c>
      <c r="T75" s="233">
        <f>'Heros Stats (EDIT)'!S96</f>
        <v>0</v>
      </c>
      <c r="U75" s="233">
        <f>'Heros Stats (EDIT)'!T96</f>
        <v>0</v>
      </c>
      <c r="V75" s="233">
        <f>'Heros Stats (EDIT)'!U96</f>
        <v>6</v>
      </c>
      <c r="W75" s="233">
        <f>'Heros Stats (EDIT)'!V96</f>
        <v>3.2</v>
      </c>
      <c r="X75" s="1"/>
      <c r="Y75" s="1"/>
      <c r="Z75" s="1"/>
      <c r="AA75" s="1"/>
      <c r="AB75" s="1"/>
      <c r="AC75" s="1"/>
      <c r="AD75" s="1"/>
      <c r="AE75" s="1"/>
      <c r="AF75" s="1"/>
    </row>
    <row r="76" spans="1:32" ht="12.75" customHeight="1" x14ac:dyDescent="0.15">
      <c r="A76" s="6" t="b">
        <f>AND(IF((B76=Calculator!$B$3),1,0),IF((C76=Calculator!$D$3),1,0))</f>
        <v>0</v>
      </c>
      <c r="B76" s="130" t="s">
        <v>315</v>
      </c>
      <c r="C76" s="130">
        <v>3</v>
      </c>
      <c r="D76" s="233">
        <f>'Heros Stats (EDIT)'!C97</f>
        <v>752</v>
      </c>
      <c r="E76" s="233">
        <f>'Heros Stats (EDIT)'!D97</f>
        <v>2.5100000000000002</v>
      </c>
      <c r="F76" s="233">
        <f>'Heros Stats (EDIT)'!E97</f>
        <v>410</v>
      </c>
      <c r="G76" s="233">
        <f>'Heros Stats (EDIT)'!F97</f>
        <v>2.73</v>
      </c>
      <c r="H76" s="233">
        <f>'Heros Stats (EDIT)'!G97</f>
        <v>76.72727272727272</v>
      </c>
      <c r="I76" s="233">
        <f>'Heros Stats (EDIT)'!H97</f>
        <v>1</v>
      </c>
      <c r="J76" s="233">
        <f>'Heros Stats (EDIT)'!I97</f>
        <v>0</v>
      </c>
      <c r="K76" s="233">
        <f>'Heros Stats (EDIT)'!J97</f>
        <v>0</v>
      </c>
      <c r="L76" s="233">
        <f>'Heros Stats (EDIT)'!K97</f>
        <v>0</v>
      </c>
      <c r="M76" s="233">
        <f>'Heros Stats (EDIT)'!L97</f>
        <v>0</v>
      </c>
      <c r="N76" s="233">
        <f>'Heros Stats (EDIT)'!M97</f>
        <v>0.5</v>
      </c>
      <c r="O76" s="233">
        <f>'Heros Stats (EDIT)'!N97</f>
        <v>0</v>
      </c>
      <c r="P76" s="233">
        <f>'Heros Stats (EDIT)'!O97</f>
        <v>0</v>
      </c>
      <c r="Q76" s="233">
        <f>'Heros Stats (EDIT)'!P97</f>
        <v>0</v>
      </c>
      <c r="R76" s="233">
        <f>'Heros Stats (EDIT)'!Q97</f>
        <v>32</v>
      </c>
      <c r="S76" s="233">
        <f>'Heros Stats (EDIT)'!R97</f>
        <v>32</v>
      </c>
      <c r="T76" s="233">
        <f>'Heros Stats (EDIT)'!S97</f>
        <v>0</v>
      </c>
      <c r="U76" s="233">
        <f>'Heros Stats (EDIT)'!T97</f>
        <v>0</v>
      </c>
      <c r="V76" s="233">
        <f>'Heros Stats (EDIT)'!U97</f>
        <v>6</v>
      </c>
      <c r="W76" s="233">
        <f>'Heros Stats (EDIT)'!V97</f>
        <v>3.2</v>
      </c>
      <c r="X76" s="1"/>
      <c r="Y76" s="1"/>
      <c r="Z76" s="1"/>
      <c r="AA76" s="1"/>
      <c r="AB76" s="1"/>
      <c r="AC76" s="1"/>
      <c r="AD76" s="1"/>
      <c r="AE76" s="1"/>
      <c r="AF76" s="1"/>
    </row>
    <row r="77" spans="1:32" ht="12.75" customHeight="1" x14ac:dyDescent="0.15">
      <c r="A77" s="6" t="b">
        <f>AND(IF((B77=Calculator!$B$3),1,0),IF((C77=Calculator!$D$3),1,0))</f>
        <v>0</v>
      </c>
      <c r="B77" s="130" t="s">
        <v>316</v>
      </c>
      <c r="C77" s="130">
        <v>4</v>
      </c>
      <c r="D77" s="233">
        <f>'Heros Stats (EDIT)'!C98</f>
        <v>818</v>
      </c>
      <c r="E77" s="233">
        <f>'Heros Stats (EDIT)'!D98</f>
        <v>2.7300000000000004</v>
      </c>
      <c r="F77" s="233">
        <f>'Heros Stats (EDIT)'!E98</f>
        <v>445</v>
      </c>
      <c r="G77" s="233">
        <f>'Heros Stats (EDIT)'!F98</f>
        <v>2.96</v>
      </c>
      <c r="H77" s="233">
        <f>'Heros Stats (EDIT)'!G98</f>
        <v>83.090909090909079</v>
      </c>
      <c r="I77" s="233">
        <f>'Heros Stats (EDIT)'!H98</f>
        <v>1</v>
      </c>
      <c r="J77" s="233">
        <f>'Heros Stats (EDIT)'!I98</f>
        <v>0</v>
      </c>
      <c r="K77" s="233">
        <f>'Heros Stats (EDIT)'!J98</f>
        <v>0</v>
      </c>
      <c r="L77" s="233">
        <f>'Heros Stats (EDIT)'!K98</f>
        <v>0</v>
      </c>
      <c r="M77" s="233">
        <f>'Heros Stats (EDIT)'!L98</f>
        <v>0</v>
      </c>
      <c r="N77" s="233">
        <f>'Heros Stats (EDIT)'!M98</f>
        <v>0.5</v>
      </c>
      <c r="O77" s="233">
        <f>'Heros Stats (EDIT)'!N98</f>
        <v>0</v>
      </c>
      <c r="P77" s="233">
        <f>'Heros Stats (EDIT)'!O98</f>
        <v>0</v>
      </c>
      <c r="Q77" s="233">
        <f>'Heros Stats (EDIT)'!P98</f>
        <v>0</v>
      </c>
      <c r="R77" s="233">
        <f>'Heros Stats (EDIT)'!Q98</f>
        <v>38</v>
      </c>
      <c r="S77" s="233">
        <f>'Heros Stats (EDIT)'!R98</f>
        <v>38</v>
      </c>
      <c r="T77" s="233">
        <f>'Heros Stats (EDIT)'!S98</f>
        <v>0</v>
      </c>
      <c r="U77" s="233">
        <f>'Heros Stats (EDIT)'!T98</f>
        <v>0</v>
      </c>
      <c r="V77" s="233">
        <f>'Heros Stats (EDIT)'!U98</f>
        <v>6</v>
      </c>
      <c r="W77" s="233">
        <f>'Heros Stats (EDIT)'!V98</f>
        <v>3.2</v>
      </c>
      <c r="X77" s="1"/>
      <c r="Y77" s="1"/>
      <c r="Z77" s="1"/>
      <c r="AA77" s="1"/>
      <c r="AB77" s="1"/>
      <c r="AC77" s="1"/>
      <c r="AD77" s="1"/>
      <c r="AE77" s="1"/>
      <c r="AF77" s="1"/>
    </row>
    <row r="78" spans="1:32" ht="12.75" customHeight="1" x14ac:dyDescent="0.15">
      <c r="A78" s="6" t="b">
        <f>AND(IF((B78=Calculator!$B$3),1,0),IF((C78=Calculator!$D$3),1,0))</f>
        <v>0</v>
      </c>
      <c r="B78" s="130" t="s">
        <v>317</v>
      </c>
      <c r="C78" s="130">
        <v>5</v>
      </c>
      <c r="D78" s="233">
        <f>'Heros Stats (EDIT)'!C99</f>
        <v>884</v>
      </c>
      <c r="E78" s="233">
        <f>'Heros Stats (EDIT)'!D99</f>
        <v>2.9500000000000006</v>
      </c>
      <c r="F78" s="233">
        <f>'Heros Stats (EDIT)'!E99</f>
        <v>480</v>
      </c>
      <c r="G78" s="233">
        <f>'Heros Stats (EDIT)'!F99</f>
        <v>3.19</v>
      </c>
      <c r="H78" s="233">
        <f>'Heros Stats (EDIT)'!G99</f>
        <v>89.454545454545439</v>
      </c>
      <c r="I78" s="233">
        <f>'Heros Stats (EDIT)'!H99</f>
        <v>1</v>
      </c>
      <c r="J78" s="233">
        <f>'Heros Stats (EDIT)'!I99</f>
        <v>0</v>
      </c>
      <c r="K78" s="233">
        <f>'Heros Stats (EDIT)'!J99</f>
        <v>0</v>
      </c>
      <c r="L78" s="233">
        <f>'Heros Stats (EDIT)'!K99</f>
        <v>0</v>
      </c>
      <c r="M78" s="233">
        <f>'Heros Stats (EDIT)'!L99</f>
        <v>0</v>
      </c>
      <c r="N78" s="233">
        <f>'Heros Stats (EDIT)'!M99</f>
        <v>0.5</v>
      </c>
      <c r="O78" s="233">
        <f>'Heros Stats (EDIT)'!N99</f>
        <v>0</v>
      </c>
      <c r="P78" s="233">
        <f>'Heros Stats (EDIT)'!O99</f>
        <v>0</v>
      </c>
      <c r="Q78" s="233">
        <f>'Heros Stats (EDIT)'!P99</f>
        <v>0</v>
      </c>
      <c r="R78" s="233">
        <f>'Heros Stats (EDIT)'!Q99</f>
        <v>44</v>
      </c>
      <c r="S78" s="233">
        <f>'Heros Stats (EDIT)'!R99</f>
        <v>44</v>
      </c>
      <c r="T78" s="233">
        <f>'Heros Stats (EDIT)'!S99</f>
        <v>0</v>
      </c>
      <c r="U78" s="233">
        <f>'Heros Stats (EDIT)'!T99</f>
        <v>0</v>
      </c>
      <c r="V78" s="233">
        <f>'Heros Stats (EDIT)'!U99</f>
        <v>6</v>
      </c>
      <c r="W78" s="233">
        <f>'Heros Stats (EDIT)'!V99</f>
        <v>3.2</v>
      </c>
      <c r="X78" s="1"/>
      <c r="Y78" s="1"/>
      <c r="Z78" s="1"/>
      <c r="AA78" s="1"/>
      <c r="AB78" s="1"/>
      <c r="AC78" s="1"/>
      <c r="AD78" s="1"/>
      <c r="AE78" s="1"/>
      <c r="AF78" s="1"/>
    </row>
    <row r="79" spans="1:32" ht="12.75" customHeight="1" x14ac:dyDescent="0.15">
      <c r="A79" s="6" t="b">
        <f>AND(IF((B79=Calculator!$B$3),1,0),IF((C79=Calculator!$D$3),1,0))</f>
        <v>0</v>
      </c>
      <c r="B79" s="130" t="s">
        <v>318</v>
      </c>
      <c r="C79" s="130">
        <v>6</v>
      </c>
      <c r="D79" s="233">
        <f>'Heros Stats (EDIT)'!C100</f>
        <v>950</v>
      </c>
      <c r="E79" s="233">
        <f>'Heros Stats (EDIT)'!D100</f>
        <v>3.1700000000000008</v>
      </c>
      <c r="F79" s="233">
        <f>'Heros Stats (EDIT)'!E100</f>
        <v>515</v>
      </c>
      <c r="G79" s="233">
        <f>'Heros Stats (EDIT)'!F100</f>
        <v>3.42</v>
      </c>
      <c r="H79" s="233">
        <f>'Heros Stats (EDIT)'!G100</f>
        <v>95.818181818181799</v>
      </c>
      <c r="I79" s="233">
        <f>'Heros Stats (EDIT)'!H100</f>
        <v>1</v>
      </c>
      <c r="J79" s="233">
        <f>'Heros Stats (EDIT)'!I100</f>
        <v>0</v>
      </c>
      <c r="K79" s="233">
        <f>'Heros Stats (EDIT)'!J100</f>
        <v>0</v>
      </c>
      <c r="L79" s="233">
        <f>'Heros Stats (EDIT)'!K100</f>
        <v>0</v>
      </c>
      <c r="M79" s="233">
        <f>'Heros Stats (EDIT)'!L100</f>
        <v>0</v>
      </c>
      <c r="N79" s="233">
        <f>'Heros Stats (EDIT)'!M100</f>
        <v>0.5</v>
      </c>
      <c r="O79" s="233">
        <f>'Heros Stats (EDIT)'!N100</f>
        <v>0</v>
      </c>
      <c r="P79" s="233">
        <f>'Heros Stats (EDIT)'!O100</f>
        <v>0</v>
      </c>
      <c r="Q79" s="233">
        <f>'Heros Stats (EDIT)'!P100</f>
        <v>0</v>
      </c>
      <c r="R79" s="233">
        <f>'Heros Stats (EDIT)'!Q100</f>
        <v>50</v>
      </c>
      <c r="S79" s="233">
        <f>'Heros Stats (EDIT)'!R100</f>
        <v>50</v>
      </c>
      <c r="T79" s="233">
        <f>'Heros Stats (EDIT)'!S100</f>
        <v>0</v>
      </c>
      <c r="U79" s="233">
        <f>'Heros Stats (EDIT)'!T100</f>
        <v>0</v>
      </c>
      <c r="V79" s="233">
        <f>'Heros Stats (EDIT)'!U100</f>
        <v>6</v>
      </c>
      <c r="W79" s="233">
        <f>'Heros Stats (EDIT)'!V100</f>
        <v>3.2</v>
      </c>
      <c r="X79" s="1"/>
      <c r="Y79" s="1"/>
      <c r="Z79" s="1"/>
      <c r="AA79" s="1"/>
      <c r="AB79" s="1"/>
      <c r="AC79" s="1"/>
      <c r="AD79" s="1"/>
      <c r="AE79" s="1"/>
      <c r="AF79" s="1"/>
    </row>
    <row r="80" spans="1:32" ht="12.75" customHeight="1" x14ac:dyDescent="0.15">
      <c r="A80" s="6" t="b">
        <f>AND(IF((B80=Calculator!$B$3),1,0),IF((C80=Calculator!$D$3),1,0))</f>
        <v>0</v>
      </c>
      <c r="B80" s="130" t="s">
        <v>319</v>
      </c>
      <c r="C80" s="130">
        <v>7</v>
      </c>
      <c r="D80" s="233">
        <f>'Heros Stats (EDIT)'!C101</f>
        <v>1016</v>
      </c>
      <c r="E80" s="233">
        <f>'Heros Stats (EDIT)'!D101</f>
        <v>3.390000000000001</v>
      </c>
      <c r="F80" s="233">
        <f>'Heros Stats (EDIT)'!E101</f>
        <v>550</v>
      </c>
      <c r="G80" s="233">
        <f>'Heros Stats (EDIT)'!F101</f>
        <v>3.65</v>
      </c>
      <c r="H80" s="233">
        <f>'Heros Stats (EDIT)'!G101</f>
        <v>102.18181818181816</v>
      </c>
      <c r="I80" s="233">
        <f>'Heros Stats (EDIT)'!H101</f>
        <v>1</v>
      </c>
      <c r="J80" s="233">
        <f>'Heros Stats (EDIT)'!I101</f>
        <v>0</v>
      </c>
      <c r="K80" s="233">
        <f>'Heros Stats (EDIT)'!J101</f>
        <v>0</v>
      </c>
      <c r="L80" s="233">
        <f>'Heros Stats (EDIT)'!K101</f>
        <v>0</v>
      </c>
      <c r="M80" s="233">
        <f>'Heros Stats (EDIT)'!L101</f>
        <v>0</v>
      </c>
      <c r="N80" s="233">
        <f>'Heros Stats (EDIT)'!M101</f>
        <v>0.5</v>
      </c>
      <c r="O80" s="233">
        <f>'Heros Stats (EDIT)'!N101</f>
        <v>0</v>
      </c>
      <c r="P80" s="233">
        <f>'Heros Stats (EDIT)'!O101</f>
        <v>0</v>
      </c>
      <c r="Q80" s="233">
        <f>'Heros Stats (EDIT)'!P101</f>
        <v>0</v>
      </c>
      <c r="R80" s="233">
        <f>'Heros Stats (EDIT)'!Q101</f>
        <v>56</v>
      </c>
      <c r="S80" s="233">
        <f>'Heros Stats (EDIT)'!R101</f>
        <v>56</v>
      </c>
      <c r="T80" s="233">
        <f>'Heros Stats (EDIT)'!S101</f>
        <v>0</v>
      </c>
      <c r="U80" s="233">
        <f>'Heros Stats (EDIT)'!T101</f>
        <v>0</v>
      </c>
      <c r="V80" s="233">
        <f>'Heros Stats (EDIT)'!U101</f>
        <v>6</v>
      </c>
      <c r="W80" s="233">
        <f>'Heros Stats (EDIT)'!V101</f>
        <v>3.2</v>
      </c>
      <c r="X80" s="1"/>
      <c r="Y80" s="1"/>
      <c r="Z80" s="1"/>
      <c r="AA80" s="1"/>
      <c r="AB80" s="1"/>
      <c r="AC80" s="1"/>
      <c r="AD80" s="1"/>
      <c r="AE80" s="1"/>
      <c r="AF80" s="1"/>
    </row>
    <row r="81" spans="1:32" ht="12.75" customHeight="1" x14ac:dyDescent="0.15">
      <c r="A81" s="6" t="b">
        <f>AND(IF((B81=Calculator!$B$3),1,0),IF((C81=Calculator!$D$3),1,0))</f>
        <v>0</v>
      </c>
      <c r="B81" s="130" t="s">
        <v>320</v>
      </c>
      <c r="C81" s="130">
        <v>8</v>
      </c>
      <c r="D81" s="233">
        <f>'Heros Stats (EDIT)'!C102</f>
        <v>1082</v>
      </c>
      <c r="E81" s="233">
        <f>'Heros Stats (EDIT)'!D102</f>
        <v>3.6100000000000012</v>
      </c>
      <c r="F81" s="233">
        <f>'Heros Stats (EDIT)'!E102</f>
        <v>585</v>
      </c>
      <c r="G81" s="233">
        <f>'Heros Stats (EDIT)'!F102</f>
        <v>3.88</v>
      </c>
      <c r="H81" s="233">
        <f>'Heros Stats (EDIT)'!G102</f>
        <v>108.54545454545452</v>
      </c>
      <c r="I81" s="233">
        <f>'Heros Stats (EDIT)'!H102</f>
        <v>1</v>
      </c>
      <c r="J81" s="233">
        <f>'Heros Stats (EDIT)'!I102</f>
        <v>0</v>
      </c>
      <c r="K81" s="233">
        <f>'Heros Stats (EDIT)'!J102</f>
        <v>0</v>
      </c>
      <c r="L81" s="233">
        <f>'Heros Stats (EDIT)'!K102</f>
        <v>0</v>
      </c>
      <c r="M81" s="233">
        <f>'Heros Stats (EDIT)'!L102</f>
        <v>0</v>
      </c>
      <c r="N81" s="233">
        <f>'Heros Stats (EDIT)'!M102</f>
        <v>0.5</v>
      </c>
      <c r="O81" s="233">
        <f>'Heros Stats (EDIT)'!N102</f>
        <v>0</v>
      </c>
      <c r="P81" s="233">
        <f>'Heros Stats (EDIT)'!O102</f>
        <v>0</v>
      </c>
      <c r="Q81" s="233">
        <f>'Heros Stats (EDIT)'!P102</f>
        <v>0</v>
      </c>
      <c r="R81" s="233">
        <f>'Heros Stats (EDIT)'!Q102</f>
        <v>62</v>
      </c>
      <c r="S81" s="233">
        <f>'Heros Stats (EDIT)'!R102</f>
        <v>62</v>
      </c>
      <c r="T81" s="233">
        <f>'Heros Stats (EDIT)'!S102</f>
        <v>0</v>
      </c>
      <c r="U81" s="233">
        <f>'Heros Stats (EDIT)'!T102</f>
        <v>0</v>
      </c>
      <c r="V81" s="233">
        <f>'Heros Stats (EDIT)'!U102</f>
        <v>6</v>
      </c>
      <c r="W81" s="233">
        <f>'Heros Stats (EDIT)'!V102</f>
        <v>3.2</v>
      </c>
      <c r="X81" s="1"/>
      <c r="Y81" s="1"/>
      <c r="Z81" s="1"/>
      <c r="AA81" s="1"/>
      <c r="AB81" s="1"/>
      <c r="AC81" s="1"/>
      <c r="AD81" s="1"/>
      <c r="AE81" s="1"/>
      <c r="AF81" s="1"/>
    </row>
    <row r="82" spans="1:32" ht="12.75" customHeight="1" x14ac:dyDescent="0.15">
      <c r="A82" s="6" t="b">
        <f>AND(IF((B82=Calculator!$B$3),1,0),IF((C82=Calculator!$D$3),1,0))</f>
        <v>0</v>
      </c>
      <c r="B82" s="130" t="s">
        <v>321</v>
      </c>
      <c r="C82" s="130">
        <v>9</v>
      </c>
      <c r="D82" s="233">
        <f>'Heros Stats (EDIT)'!C103</f>
        <v>1148</v>
      </c>
      <c r="E82" s="233">
        <f>'Heros Stats (EDIT)'!D103</f>
        <v>3.8300000000000014</v>
      </c>
      <c r="F82" s="233">
        <f>'Heros Stats (EDIT)'!E103</f>
        <v>620</v>
      </c>
      <c r="G82" s="233">
        <f>'Heros Stats (EDIT)'!F103</f>
        <v>4.1100000000000003</v>
      </c>
      <c r="H82" s="233">
        <f>'Heros Stats (EDIT)'!G103</f>
        <v>114.90909090909088</v>
      </c>
      <c r="I82" s="233">
        <f>'Heros Stats (EDIT)'!H103</f>
        <v>1</v>
      </c>
      <c r="J82" s="233">
        <f>'Heros Stats (EDIT)'!I103</f>
        <v>0</v>
      </c>
      <c r="K82" s="233">
        <f>'Heros Stats (EDIT)'!J103</f>
        <v>0</v>
      </c>
      <c r="L82" s="233">
        <f>'Heros Stats (EDIT)'!K103</f>
        <v>0</v>
      </c>
      <c r="M82" s="233">
        <f>'Heros Stats (EDIT)'!L103</f>
        <v>0</v>
      </c>
      <c r="N82" s="233">
        <f>'Heros Stats (EDIT)'!M103</f>
        <v>0.5</v>
      </c>
      <c r="O82" s="233">
        <f>'Heros Stats (EDIT)'!N103</f>
        <v>0</v>
      </c>
      <c r="P82" s="233">
        <f>'Heros Stats (EDIT)'!O103</f>
        <v>0</v>
      </c>
      <c r="Q82" s="233">
        <f>'Heros Stats (EDIT)'!P103</f>
        <v>0</v>
      </c>
      <c r="R82" s="233">
        <f>'Heros Stats (EDIT)'!Q103</f>
        <v>68</v>
      </c>
      <c r="S82" s="233">
        <f>'Heros Stats (EDIT)'!R103</f>
        <v>68</v>
      </c>
      <c r="T82" s="233">
        <f>'Heros Stats (EDIT)'!S103</f>
        <v>0</v>
      </c>
      <c r="U82" s="233">
        <f>'Heros Stats (EDIT)'!T103</f>
        <v>0</v>
      </c>
      <c r="V82" s="233">
        <f>'Heros Stats (EDIT)'!U103</f>
        <v>6</v>
      </c>
      <c r="W82" s="233">
        <f>'Heros Stats (EDIT)'!V103</f>
        <v>3.2</v>
      </c>
      <c r="X82" s="1"/>
      <c r="Y82" s="1"/>
      <c r="Z82" s="1"/>
      <c r="AA82" s="1"/>
      <c r="AB82" s="1"/>
      <c r="AC82" s="1"/>
      <c r="AD82" s="1"/>
      <c r="AE82" s="1"/>
      <c r="AF82" s="1"/>
    </row>
    <row r="83" spans="1:32" ht="12.75" customHeight="1" x14ac:dyDescent="0.15">
      <c r="A83" s="6" t="b">
        <f>AND(IF((B83=Calculator!$B$3),1,0),IF((C83=Calculator!$D$3),1,0))</f>
        <v>0</v>
      </c>
      <c r="B83" s="130" t="s">
        <v>322</v>
      </c>
      <c r="C83" s="130">
        <v>10</v>
      </c>
      <c r="D83" s="233">
        <f>'Heros Stats (EDIT)'!C104</f>
        <v>1214</v>
      </c>
      <c r="E83" s="233">
        <f>'Heros Stats (EDIT)'!D104</f>
        <v>4.0500000000000016</v>
      </c>
      <c r="F83" s="233">
        <f>'Heros Stats (EDIT)'!E104</f>
        <v>655</v>
      </c>
      <c r="G83" s="233">
        <f>'Heros Stats (EDIT)'!F104</f>
        <v>4.3400000000000007</v>
      </c>
      <c r="H83" s="233">
        <f>'Heros Stats (EDIT)'!G104</f>
        <v>121.27272727272724</v>
      </c>
      <c r="I83" s="233">
        <f>'Heros Stats (EDIT)'!H104</f>
        <v>1</v>
      </c>
      <c r="J83" s="233">
        <f>'Heros Stats (EDIT)'!I104</f>
        <v>0</v>
      </c>
      <c r="K83" s="233">
        <f>'Heros Stats (EDIT)'!J104</f>
        <v>0</v>
      </c>
      <c r="L83" s="233">
        <f>'Heros Stats (EDIT)'!K104</f>
        <v>0</v>
      </c>
      <c r="M83" s="233">
        <f>'Heros Stats (EDIT)'!L104</f>
        <v>0</v>
      </c>
      <c r="N83" s="233">
        <f>'Heros Stats (EDIT)'!M104</f>
        <v>0.5</v>
      </c>
      <c r="O83" s="233">
        <f>'Heros Stats (EDIT)'!N104</f>
        <v>0</v>
      </c>
      <c r="P83" s="233">
        <f>'Heros Stats (EDIT)'!O104</f>
        <v>0</v>
      </c>
      <c r="Q83" s="233">
        <f>'Heros Stats (EDIT)'!P104</f>
        <v>0</v>
      </c>
      <c r="R83" s="233">
        <f>'Heros Stats (EDIT)'!Q104</f>
        <v>74</v>
      </c>
      <c r="S83" s="233">
        <f>'Heros Stats (EDIT)'!R104</f>
        <v>74</v>
      </c>
      <c r="T83" s="233">
        <f>'Heros Stats (EDIT)'!S104</f>
        <v>0</v>
      </c>
      <c r="U83" s="233">
        <f>'Heros Stats (EDIT)'!T104</f>
        <v>0</v>
      </c>
      <c r="V83" s="233">
        <f>'Heros Stats (EDIT)'!U104</f>
        <v>6</v>
      </c>
      <c r="W83" s="233">
        <f>'Heros Stats (EDIT)'!V104</f>
        <v>3.2</v>
      </c>
      <c r="X83" s="1"/>
      <c r="Y83" s="1"/>
      <c r="Z83" s="1"/>
      <c r="AA83" s="1"/>
      <c r="AB83" s="1"/>
      <c r="AC83" s="1"/>
      <c r="AD83" s="1"/>
      <c r="AE83" s="1"/>
      <c r="AF83" s="1"/>
    </row>
    <row r="84" spans="1:32" ht="12.75" customHeight="1" x14ac:dyDescent="0.15">
      <c r="A84" s="6" t="b">
        <f>AND(IF((B84=Calculator!$B$3),1,0),IF((C84=Calculator!$D$3),1,0))</f>
        <v>0</v>
      </c>
      <c r="B84" s="130" t="s">
        <v>325</v>
      </c>
      <c r="C84" s="130">
        <v>11</v>
      </c>
      <c r="D84" s="233">
        <f>'Heros Stats (EDIT)'!C105</f>
        <v>1280</v>
      </c>
      <c r="E84" s="233">
        <f>'Heros Stats (EDIT)'!D105</f>
        <v>4.2700000000000014</v>
      </c>
      <c r="F84" s="233">
        <f>'Heros Stats (EDIT)'!E105</f>
        <v>690</v>
      </c>
      <c r="G84" s="233">
        <f>'Heros Stats (EDIT)'!F105</f>
        <v>4.5700000000000012</v>
      </c>
      <c r="H84" s="233">
        <f>'Heros Stats (EDIT)'!G105</f>
        <v>127.6363636363636</v>
      </c>
      <c r="I84" s="233">
        <f>'Heros Stats (EDIT)'!H105</f>
        <v>1</v>
      </c>
      <c r="J84" s="233">
        <f>'Heros Stats (EDIT)'!I105</f>
        <v>0</v>
      </c>
      <c r="K84" s="233">
        <f>'Heros Stats (EDIT)'!J105</f>
        <v>0</v>
      </c>
      <c r="L84" s="233">
        <f>'Heros Stats (EDIT)'!K105</f>
        <v>0</v>
      </c>
      <c r="M84" s="233">
        <f>'Heros Stats (EDIT)'!L105</f>
        <v>0</v>
      </c>
      <c r="N84" s="233">
        <f>'Heros Stats (EDIT)'!M105</f>
        <v>0.5</v>
      </c>
      <c r="O84" s="233">
        <f>'Heros Stats (EDIT)'!N105</f>
        <v>0</v>
      </c>
      <c r="P84" s="233">
        <f>'Heros Stats (EDIT)'!O105</f>
        <v>0</v>
      </c>
      <c r="Q84" s="233">
        <f>'Heros Stats (EDIT)'!P105</f>
        <v>0</v>
      </c>
      <c r="R84" s="233">
        <f>'Heros Stats (EDIT)'!Q105</f>
        <v>80</v>
      </c>
      <c r="S84" s="233">
        <f>'Heros Stats (EDIT)'!R105</f>
        <v>80</v>
      </c>
      <c r="T84" s="233">
        <f>'Heros Stats (EDIT)'!S105</f>
        <v>0</v>
      </c>
      <c r="U84" s="233">
        <f>'Heros Stats (EDIT)'!T105</f>
        <v>0</v>
      </c>
      <c r="V84" s="233">
        <f>'Heros Stats (EDIT)'!U105</f>
        <v>6</v>
      </c>
      <c r="W84" s="233">
        <f>'Heros Stats (EDIT)'!V105</f>
        <v>3.2</v>
      </c>
      <c r="X84" s="1"/>
      <c r="Y84" s="1"/>
      <c r="Z84" s="1"/>
      <c r="AA84" s="1"/>
      <c r="AB84" s="1"/>
      <c r="AC84" s="1"/>
      <c r="AD84" s="1"/>
      <c r="AE84" s="1"/>
      <c r="AF84" s="1"/>
    </row>
    <row r="85" spans="1:32" ht="12.75" customHeight="1" x14ac:dyDescent="0.15">
      <c r="A85" s="6" t="b">
        <f>AND(IF((B85=Calculator!$B$3),1,0),IF((C85=Calculator!$D$3),1,0))</f>
        <v>0</v>
      </c>
      <c r="B85" s="130" t="s">
        <v>326</v>
      </c>
      <c r="C85" s="130">
        <v>12</v>
      </c>
      <c r="D85" s="233">
        <f>'Heros Stats (EDIT)'!C106</f>
        <v>1346</v>
      </c>
      <c r="E85" s="233">
        <f>'Heros Stats (EDIT)'!D106</f>
        <v>4.4900000000000011</v>
      </c>
      <c r="F85" s="233">
        <f>'Heros Stats (EDIT)'!E106</f>
        <v>725</v>
      </c>
      <c r="G85" s="233">
        <f>'Heros Stats (EDIT)'!F106</f>
        <v>4.8000000000000016</v>
      </c>
      <c r="H85" s="233">
        <f>'Heros Stats (EDIT)'!G106</f>
        <v>133.99999999999997</v>
      </c>
      <c r="I85" s="233">
        <f>'Heros Stats (EDIT)'!H106</f>
        <v>1</v>
      </c>
      <c r="J85" s="233">
        <f>'Heros Stats (EDIT)'!I106</f>
        <v>0</v>
      </c>
      <c r="K85" s="233">
        <f>'Heros Stats (EDIT)'!J106</f>
        <v>0</v>
      </c>
      <c r="L85" s="233">
        <f>'Heros Stats (EDIT)'!K106</f>
        <v>0</v>
      </c>
      <c r="M85" s="233">
        <f>'Heros Stats (EDIT)'!L106</f>
        <v>0</v>
      </c>
      <c r="N85" s="233">
        <f>'Heros Stats (EDIT)'!M106</f>
        <v>0.5</v>
      </c>
      <c r="O85" s="233">
        <f>'Heros Stats (EDIT)'!N106</f>
        <v>0</v>
      </c>
      <c r="P85" s="233">
        <f>'Heros Stats (EDIT)'!O106</f>
        <v>0</v>
      </c>
      <c r="Q85" s="233">
        <f>'Heros Stats (EDIT)'!P106</f>
        <v>0</v>
      </c>
      <c r="R85" s="233">
        <f>'Heros Stats (EDIT)'!Q106</f>
        <v>86</v>
      </c>
      <c r="S85" s="233">
        <f>'Heros Stats (EDIT)'!R106</f>
        <v>86</v>
      </c>
      <c r="T85" s="233">
        <f>'Heros Stats (EDIT)'!S106</f>
        <v>0</v>
      </c>
      <c r="U85" s="233">
        <f>'Heros Stats (EDIT)'!T106</f>
        <v>0</v>
      </c>
      <c r="V85" s="233">
        <f>'Heros Stats (EDIT)'!U106</f>
        <v>6</v>
      </c>
      <c r="W85" s="233">
        <f>'Heros Stats (EDIT)'!V106</f>
        <v>3.2</v>
      </c>
      <c r="X85" s="1"/>
      <c r="Y85" s="1"/>
      <c r="Z85" s="1"/>
      <c r="AA85" s="1"/>
      <c r="AB85" s="1"/>
      <c r="AC85" s="1"/>
      <c r="AD85" s="1"/>
      <c r="AE85" s="1"/>
      <c r="AF85" s="1"/>
    </row>
    <row r="86" spans="1:32" ht="12.75" customHeight="1" x14ac:dyDescent="0.15">
      <c r="A86" s="6" t="b">
        <f>AND(IF((B86=Calculator!$B$3),1,0),IF((C86=Calculator!$D$3),1,0))</f>
        <v>0</v>
      </c>
      <c r="B86" s="130" t="s">
        <v>327</v>
      </c>
      <c r="C86" s="130">
        <v>1</v>
      </c>
      <c r="D86" s="233">
        <f>'Heros Stats (EDIT)'!C110</f>
        <v>646</v>
      </c>
      <c r="E86" s="233">
        <f>'Heros Stats (EDIT)'!D110</f>
        <v>2.15</v>
      </c>
      <c r="F86" s="233">
        <f>'Heros Stats (EDIT)'!E110</f>
        <v>180</v>
      </c>
      <c r="G86" s="233">
        <f>'Heros Stats (EDIT)'!F110</f>
        <v>1.2</v>
      </c>
      <c r="H86" s="233">
        <f>'Heros Stats (EDIT)'!G110</f>
        <v>66</v>
      </c>
      <c r="I86" s="233">
        <f>'Heros Stats (EDIT)'!H110</f>
        <v>1</v>
      </c>
      <c r="J86" s="233">
        <f>'Heros Stats (EDIT)'!I110</f>
        <v>0</v>
      </c>
      <c r="K86" s="233">
        <f>'Heros Stats (EDIT)'!J110</f>
        <v>0</v>
      </c>
      <c r="L86" s="233">
        <f>'Heros Stats (EDIT)'!K110</f>
        <v>0</v>
      </c>
      <c r="M86" s="233">
        <f>'Heros Stats (EDIT)'!L110</f>
        <v>0</v>
      </c>
      <c r="N86" s="233">
        <f>'Heros Stats (EDIT)'!M110</f>
        <v>0.5</v>
      </c>
      <c r="O86" s="233">
        <f>'Heros Stats (EDIT)'!N110</f>
        <v>0</v>
      </c>
      <c r="P86" s="233">
        <f>'Heros Stats (EDIT)'!O110</f>
        <v>0</v>
      </c>
      <c r="Q86" s="233">
        <f>'Heros Stats (EDIT)'!P110</f>
        <v>0</v>
      </c>
      <c r="R86" s="233">
        <f>'Heros Stats (EDIT)'!Q110</f>
        <v>20</v>
      </c>
      <c r="S86" s="233">
        <f>'Heros Stats (EDIT)'!R110</f>
        <v>20</v>
      </c>
      <c r="T86" s="233">
        <f>'Heros Stats (EDIT)'!S110</f>
        <v>0</v>
      </c>
      <c r="U86" s="233">
        <f>'Heros Stats (EDIT)'!T110</f>
        <v>0</v>
      </c>
      <c r="V86" s="233">
        <f>'Heros Stats (EDIT)'!U110</f>
        <v>6</v>
      </c>
      <c r="W86" s="233">
        <f>'Heros Stats (EDIT)'!V110</f>
        <v>3.1</v>
      </c>
      <c r="X86" s="1"/>
      <c r="Y86" s="1"/>
      <c r="Z86" s="1"/>
      <c r="AA86" s="1"/>
      <c r="AB86" s="1"/>
      <c r="AC86" s="1"/>
      <c r="AD86" s="1"/>
      <c r="AE86" s="1"/>
      <c r="AF86" s="1"/>
    </row>
    <row r="87" spans="1:32" ht="12.75" customHeight="1" x14ac:dyDescent="0.15">
      <c r="A87" s="6" t="b">
        <f>AND(IF((B87=Calculator!$B$3),1,0),IF((C87=Calculator!$D$3),1,0))</f>
        <v>0</v>
      </c>
      <c r="B87" s="130" t="s">
        <v>328</v>
      </c>
      <c r="C87" s="130">
        <v>2</v>
      </c>
      <c r="D87" s="233">
        <f>'Heros Stats (EDIT)'!C111</f>
        <v>715</v>
      </c>
      <c r="E87" s="233">
        <f>'Heros Stats (EDIT)'!D111</f>
        <v>2.38</v>
      </c>
      <c r="F87" s="233">
        <f>'Heros Stats (EDIT)'!E111</f>
        <v>202</v>
      </c>
      <c r="G87" s="233">
        <f>'Heros Stats (EDIT)'!F111</f>
        <v>1.3499999999999999</v>
      </c>
      <c r="H87" s="233">
        <f>'Heros Stats (EDIT)'!G111</f>
        <v>71.909090909090907</v>
      </c>
      <c r="I87" s="233">
        <f>'Heros Stats (EDIT)'!H111</f>
        <v>1.0327272727272727</v>
      </c>
      <c r="J87" s="233">
        <f>'Heros Stats (EDIT)'!I111</f>
        <v>0</v>
      </c>
      <c r="K87" s="233">
        <f>'Heros Stats (EDIT)'!J111</f>
        <v>0</v>
      </c>
      <c r="L87" s="233">
        <f>'Heros Stats (EDIT)'!K111</f>
        <v>0</v>
      </c>
      <c r="M87" s="233">
        <f>'Heros Stats (EDIT)'!L111</f>
        <v>0</v>
      </c>
      <c r="N87" s="233">
        <f>'Heros Stats (EDIT)'!M111</f>
        <v>0.5</v>
      </c>
      <c r="O87" s="233">
        <f>'Heros Stats (EDIT)'!N111</f>
        <v>0</v>
      </c>
      <c r="P87" s="233">
        <f>'Heros Stats (EDIT)'!O111</f>
        <v>0</v>
      </c>
      <c r="Q87" s="233">
        <f>'Heros Stats (EDIT)'!P111</f>
        <v>0</v>
      </c>
      <c r="R87" s="233">
        <f>'Heros Stats (EDIT)'!Q111</f>
        <v>26</v>
      </c>
      <c r="S87" s="233">
        <f>'Heros Stats (EDIT)'!R111</f>
        <v>26</v>
      </c>
      <c r="T87" s="233">
        <f>'Heros Stats (EDIT)'!S111</f>
        <v>0</v>
      </c>
      <c r="U87" s="233">
        <f>'Heros Stats (EDIT)'!T111</f>
        <v>0</v>
      </c>
      <c r="V87" s="233">
        <f>'Heros Stats (EDIT)'!U111</f>
        <v>6</v>
      </c>
      <c r="W87" s="233">
        <f>'Heros Stats (EDIT)'!V111</f>
        <v>3.1</v>
      </c>
      <c r="X87" s="1"/>
      <c r="Y87" s="1"/>
      <c r="Z87" s="1"/>
      <c r="AA87" s="1"/>
      <c r="AB87" s="1"/>
      <c r="AC87" s="1"/>
      <c r="AD87" s="1"/>
      <c r="AE87" s="1"/>
      <c r="AF87" s="1"/>
    </row>
    <row r="88" spans="1:32" ht="12.75" customHeight="1" x14ac:dyDescent="0.15">
      <c r="A88" s="6" t="b">
        <f>AND(IF((B88=Calculator!$B$3),1,0),IF((C88=Calculator!$D$3),1,0))</f>
        <v>0</v>
      </c>
      <c r="B88" s="130" t="s">
        <v>329</v>
      </c>
      <c r="C88" s="130">
        <v>3</v>
      </c>
      <c r="D88" s="233">
        <f>'Heros Stats (EDIT)'!C112</f>
        <v>784</v>
      </c>
      <c r="E88" s="233">
        <f>'Heros Stats (EDIT)'!D112</f>
        <v>2.61</v>
      </c>
      <c r="F88" s="233">
        <f>'Heros Stats (EDIT)'!E112</f>
        <v>224</v>
      </c>
      <c r="G88" s="233">
        <f>'Heros Stats (EDIT)'!F112</f>
        <v>1.4999999999999998</v>
      </c>
      <c r="H88" s="233">
        <f>'Heros Stats (EDIT)'!G112</f>
        <v>77.818181818181813</v>
      </c>
      <c r="I88" s="233">
        <f>'Heros Stats (EDIT)'!H112</f>
        <v>1.0654545454545454</v>
      </c>
      <c r="J88" s="233">
        <f>'Heros Stats (EDIT)'!I112</f>
        <v>0</v>
      </c>
      <c r="K88" s="233">
        <f>'Heros Stats (EDIT)'!J112</f>
        <v>0</v>
      </c>
      <c r="L88" s="233">
        <f>'Heros Stats (EDIT)'!K112</f>
        <v>0</v>
      </c>
      <c r="M88" s="233">
        <f>'Heros Stats (EDIT)'!L112</f>
        <v>0</v>
      </c>
      <c r="N88" s="233">
        <f>'Heros Stats (EDIT)'!M112</f>
        <v>0.5</v>
      </c>
      <c r="O88" s="233">
        <f>'Heros Stats (EDIT)'!N112</f>
        <v>0</v>
      </c>
      <c r="P88" s="233">
        <f>'Heros Stats (EDIT)'!O112</f>
        <v>0</v>
      </c>
      <c r="Q88" s="233">
        <f>'Heros Stats (EDIT)'!P112</f>
        <v>0</v>
      </c>
      <c r="R88" s="233">
        <f>'Heros Stats (EDIT)'!Q112</f>
        <v>32</v>
      </c>
      <c r="S88" s="233">
        <f>'Heros Stats (EDIT)'!R112</f>
        <v>32</v>
      </c>
      <c r="T88" s="233">
        <f>'Heros Stats (EDIT)'!S112</f>
        <v>0</v>
      </c>
      <c r="U88" s="233">
        <f>'Heros Stats (EDIT)'!T112</f>
        <v>0</v>
      </c>
      <c r="V88" s="233">
        <f>'Heros Stats (EDIT)'!U112</f>
        <v>6</v>
      </c>
      <c r="W88" s="233">
        <f>'Heros Stats (EDIT)'!V112</f>
        <v>3.1</v>
      </c>
      <c r="X88" s="1"/>
      <c r="Y88" s="1"/>
      <c r="Z88" s="1"/>
      <c r="AA88" s="1"/>
      <c r="AB88" s="1"/>
      <c r="AC88" s="1"/>
      <c r="AD88" s="1"/>
      <c r="AE88" s="1"/>
      <c r="AF88" s="1"/>
    </row>
    <row r="89" spans="1:32" ht="12.75" customHeight="1" x14ac:dyDescent="0.15">
      <c r="A89" s="6" t="b">
        <f>AND(IF((B89=Calculator!$B$3),1,0),IF((C89=Calculator!$D$3),1,0))</f>
        <v>0</v>
      </c>
      <c r="B89" s="130" t="s">
        <v>330</v>
      </c>
      <c r="C89" s="130">
        <v>4</v>
      </c>
      <c r="D89" s="233">
        <f>'Heros Stats (EDIT)'!C113</f>
        <v>853</v>
      </c>
      <c r="E89" s="233">
        <f>'Heros Stats (EDIT)'!D113</f>
        <v>2.84</v>
      </c>
      <c r="F89" s="233">
        <f>'Heros Stats (EDIT)'!E113</f>
        <v>246</v>
      </c>
      <c r="G89" s="233">
        <f>'Heros Stats (EDIT)'!F113</f>
        <v>1.6499999999999997</v>
      </c>
      <c r="H89" s="233">
        <f>'Heros Stats (EDIT)'!G113</f>
        <v>83.72727272727272</v>
      </c>
      <c r="I89" s="233">
        <f>'Heros Stats (EDIT)'!H113</f>
        <v>1.0981818181818181</v>
      </c>
      <c r="J89" s="233">
        <f>'Heros Stats (EDIT)'!I113</f>
        <v>0</v>
      </c>
      <c r="K89" s="233">
        <f>'Heros Stats (EDIT)'!J113</f>
        <v>0</v>
      </c>
      <c r="L89" s="233">
        <f>'Heros Stats (EDIT)'!K113</f>
        <v>0</v>
      </c>
      <c r="M89" s="233">
        <f>'Heros Stats (EDIT)'!L113</f>
        <v>0</v>
      </c>
      <c r="N89" s="233">
        <f>'Heros Stats (EDIT)'!M113</f>
        <v>0.5</v>
      </c>
      <c r="O89" s="233">
        <f>'Heros Stats (EDIT)'!N113</f>
        <v>0</v>
      </c>
      <c r="P89" s="233">
        <f>'Heros Stats (EDIT)'!O113</f>
        <v>0</v>
      </c>
      <c r="Q89" s="233">
        <f>'Heros Stats (EDIT)'!P113</f>
        <v>0</v>
      </c>
      <c r="R89" s="233">
        <f>'Heros Stats (EDIT)'!Q113</f>
        <v>38</v>
      </c>
      <c r="S89" s="233">
        <f>'Heros Stats (EDIT)'!R113</f>
        <v>38</v>
      </c>
      <c r="T89" s="233">
        <f>'Heros Stats (EDIT)'!S113</f>
        <v>0</v>
      </c>
      <c r="U89" s="233">
        <f>'Heros Stats (EDIT)'!T113</f>
        <v>0</v>
      </c>
      <c r="V89" s="233">
        <f>'Heros Stats (EDIT)'!U113</f>
        <v>6</v>
      </c>
      <c r="W89" s="233">
        <f>'Heros Stats (EDIT)'!V113</f>
        <v>3.1</v>
      </c>
      <c r="X89" s="1"/>
      <c r="Y89" s="1"/>
      <c r="Z89" s="1"/>
      <c r="AA89" s="1"/>
      <c r="AB89" s="1"/>
      <c r="AC89" s="1"/>
      <c r="AD89" s="1"/>
      <c r="AE89" s="1"/>
      <c r="AF89" s="1"/>
    </row>
    <row r="90" spans="1:32" ht="12.75" customHeight="1" x14ac:dyDescent="0.15">
      <c r="A90" s="6" t="b">
        <f>AND(IF((B90=Calculator!$B$3),1,0),IF((C90=Calculator!$D$3),1,0))</f>
        <v>0</v>
      </c>
      <c r="B90" s="130" t="s">
        <v>331</v>
      </c>
      <c r="C90" s="130">
        <v>5</v>
      </c>
      <c r="D90" s="233">
        <f>'Heros Stats (EDIT)'!C114</f>
        <v>922</v>
      </c>
      <c r="E90" s="233">
        <f>'Heros Stats (EDIT)'!D114</f>
        <v>3.07</v>
      </c>
      <c r="F90" s="233">
        <f>'Heros Stats (EDIT)'!E114</f>
        <v>268</v>
      </c>
      <c r="G90" s="233">
        <f>'Heros Stats (EDIT)'!F114</f>
        <v>1.7999999999999996</v>
      </c>
      <c r="H90" s="233">
        <f>'Heros Stats (EDIT)'!G114</f>
        <v>89.636363636363626</v>
      </c>
      <c r="I90" s="233">
        <f>'Heros Stats (EDIT)'!H114</f>
        <v>1.1309090909090909</v>
      </c>
      <c r="J90" s="233">
        <f>'Heros Stats (EDIT)'!I114</f>
        <v>0</v>
      </c>
      <c r="K90" s="233">
        <f>'Heros Stats (EDIT)'!J114</f>
        <v>0</v>
      </c>
      <c r="L90" s="233">
        <f>'Heros Stats (EDIT)'!K114</f>
        <v>0</v>
      </c>
      <c r="M90" s="233">
        <f>'Heros Stats (EDIT)'!L114</f>
        <v>0</v>
      </c>
      <c r="N90" s="233">
        <f>'Heros Stats (EDIT)'!M114</f>
        <v>0.5</v>
      </c>
      <c r="O90" s="233">
        <f>'Heros Stats (EDIT)'!N114</f>
        <v>0</v>
      </c>
      <c r="P90" s="233">
        <f>'Heros Stats (EDIT)'!O114</f>
        <v>0</v>
      </c>
      <c r="Q90" s="233">
        <f>'Heros Stats (EDIT)'!P114</f>
        <v>0</v>
      </c>
      <c r="R90" s="233">
        <f>'Heros Stats (EDIT)'!Q114</f>
        <v>44</v>
      </c>
      <c r="S90" s="233">
        <f>'Heros Stats (EDIT)'!R114</f>
        <v>44</v>
      </c>
      <c r="T90" s="233">
        <f>'Heros Stats (EDIT)'!S114</f>
        <v>0</v>
      </c>
      <c r="U90" s="233">
        <f>'Heros Stats (EDIT)'!T114</f>
        <v>0</v>
      </c>
      <c r="V90" s="233">
        <f>'Heros Stats (EDIT)'!U114</f>
        <v>6</v>
      </c>
      <c r="W90" s="233">
        <f>'Heros Stats (EDIT)'!V114</f>
        <v>3.1</v>
      </c>
      <c r="X90" s="1"/>
      <c r="Y90" s="1"/>
      <c r="Z90" s="1"/>
      <c r="AA90" s="1"/>
      <c r="AB90" s="1"/>
      <c r="AC90" s="1"/>
      <c r="AD90" s="1"/>
      <c r="AE90" s="1"/>
      <c r="AF90" s="1"/>
    </row>
    <row r="91" spans="1:32" ht="12.75" customHeight="1" x14ac:dyDescent="0.15">
      <c r="A91" s="6" t="b">
        <f>AND(IF((B91=Calculator!$B$3),1,0),IF((C91=Calculator!$D$3),1,0))</f>
        <v>0</v>
      </c>
      <c r="B91" s="130" t="s">
        <v>334</v>
      </c>
      <c r="C91" s="130">
        <v>6</v>
      </c>
      <c r="D91" s="233">
        <f>'Heros Stats (EDIT)'!C115</f>
        <v>991</v>
      </c>
      <c r="E91" s="233">
        <f>'Heros Stats (EDIT)'!D115</f>
        <v>3.3</v>
      </c>
      <c r="F91" s="233">
        <f>'Heros Stats (EDIT)'!E115</f>
        <v>290</v>
      </c>
      <c r="G91" s="233">
        <f>'Heros Stats (EDIT)'!F115</f>
        <v>1.9499999999999995</v>
      </c>
      <c r="H91" s="233">
        <f>'Heros Stats (EDIT)'!G115</f>
        <v>95.545454545454533</v>
      </c>
      <c r="I91" s="233">
        <f>'Heros Stats (EDIT)'!H115</f>
        <v>1.1636363636363636</v>
      </c>
      <c r="J91" s="233">
        <f>'Heros Stats (EDIT)'!I115</f>
        <v>0</v>
      </c>
      <c r="K91" s="233">
        <f>'Heros Stats (EDIT)'!J115</f>
        <v>0</v>
      </c>
      <c r="L91" s="233">
        <f>'Heros Stats (EDIT)'!K115</f>
        <v>0</v>
      </c>
      <c r="M91" s="233">
        <f>'Heros Stats (EDIT)'!L115</f>
        <v>0</v>
      </c>
      <c r="N91" s="233">
        <f>'Heros Stats (EDIT)'!M115</f>
        <v>0.5</v>
      </c>
      <c r="O91" s="233">
        <f>'Heros Stats (EDIT)'!N115</f>
        <v>0</v>
      </c>
      <c r="P91" s="233">
        <f>'Heros Stats (EDIT)'!O115</f>
        <v>0</v>
      </c>
      <c r="Q91" s="233">
        <f>'Heros Stats (EDIT)'!P115</f>
        <v>0</v>
      </c>
      <c r="R91" s="233">
        <f>'Heros Stats (EDIT)'!Q115</f>
        <v>50</v>
      </c>
      <c r="S91" s="233">
        <f>'Heros Stats (EDIT)'!R115</f>
        <v>50</v>
      </c>
      <c r="T91" s="233">
        <f>'Heros Stats (EDIT)'!S115</f>
        <v>0</v>
      </c>
      <c r="U91" s="233">
        <f>'Heros Stats (EDIT)'!T115</f>
        <v>0</v>
      </c>
      <c r="V91" s="233">
        <f>'Heros Stats (EDIT)'!U115</f>
        <v>6</v>
      </c>
      <c r="W91" s="233">
        <f>'Heros Stats (EDIT)'!V115</f>
        <v>3.1</v>
      </c>
      <c r="X91" s="1"/>
      <c r="Y91" s="1"/>
      <c r="Z91" s="1"/>
      <c r="AA91" s="1"/>
      <c r="AB91" s="1"/>
      <c r="AC91" s="1"/>
      <c r="AD91" s="1"/>
      <c r="AE91" s="1"/>
      <c r="AF91" s="1"/>
    </row>
    <row r="92" spans="1:32" ht="12.75" customHeight="1" x14ac:dyDescent="0.15">
      <c r="A92" s="6" t="b">
        <f>AND(IF((B92=Calculator!$B$3),1,0),IF((C92=Calculator!$D$3),1,0))</f>
        <v>0</v>
      </c>
      <c r="B92" s="130" t="s">
        <v>335</v>
      </c>
      <c r="C92" s="130">
        <v>7</v>
      </c>
      <c r="D92" s="233">
        <f>'Heros Stats (EDIT)'!C116</f>
        <v>1060</v>
      </c>
      <c r="E92" s="233">
        <f>'Heros Stats (EDIT)'!D116</f>
        <v>3.53</v>
      </c>
      <c r="F92" s="233">
        <f>'Heros Stats (EDIT)'!E116</f>
        <v>312</v>
      </c>
      <c r="G92" s="233">
        <f>'Heros Stats (EDIT)'!F116</f>
        <v>2.0999999999999996</v>
      </c>
      <c r="H92" s="233">
        <f>'Heros Stats (EDIT)'!G116</f>
        <v>101.45454545454544</v>
      </c>
      <c r="I92" s="233">
        <f>'Heros Stats (EDIT)'!H116</f>
        <v>1.1963636363636363</v>
      </c>
      <c r="J92" s="233">
        <f>'Heros Stats (EDIT)'!I116</f>
        <v>0</v>
      </c>
      <c r="K92" s="233">
        <f>'Heros Stats (EDIT)'!J116</f>
        <v>0</v>
      </c>
      <c r="L92" s="233">
        <f>'Heros Stats (EDIT)'!K116</f>
        <v>0</v>
      </c>
      <c r="M92" s="233">
        <f>'Heros Stats (EDIT)'!L116</f>
        <v>0</v>
      </c>
      <c r="N92" s="233">
        <f>'Heros Stats (EDIT)'!M116</f>
        <v>0.5</v>
      </c>
      <c r="O92" s="233">
        <f>'Heros Stats (EDIT)'!N116</f>
        <v>0</v>
      </c>
      <c r="P92" s="233">
        <f>'Heros Stats (EDIT)'!O116</f>
        <v>0</v>
      </c>
      <c r="Q92" s="233">
        <f>'Heros Stats (EDIT)'!P116</f>
        <v>0</v>
      </c>
      <c r="R92" s="233">
        <f>'Heros Stats (EDIT)'!Q116</f>
        <v>56</v>
      </c>
      <c r="S92" s="233">
        <f>'Heros Stats (EDIT)'!R116</f>
        <v>56</v>
      </c>
      <c r="T92" s="233">
        <f>'Heros Stats (EDIT)'!S116</f>
        <v>0</v>
      </c>
      <c r="U92" s="233">
        <f>'Heros Stats (EDIT)'!T116</f>
        <v>0</v>
      </c>
      <c r="V92" s="233">
        <f>'Heros Stats (EDIT)'!U116</f>
        <v>6</v>
      </c>
      <c r="W92" s="233">
        <f>'Heros Stats (EDIT)'!V116</f>
        <v>3.1</v>
      </c>
      <c r="X92" s="1"/>
      <c r="Y92" s="1"/>
      <c r="Z92" s="1"/>
      <c r="AA92" s="1"/>
      <c r="AB92" s="1"/>
      <c r="AC92" s="1"/>
      <c r="AD92" s="1"/>
      <c r="AE92" s="1"/>
      <c r="AF92" s="1"/>
    </row>
    <row r="93" spans="1:32" ht="12.75" customHeight="1" x14ac:dyDescent="0.15">
      <c r="A93" s="6" t="b">
        <f>AND(IF((B93=Calculator!$B$3),1,0),IF((C93=Calculator!$D$3),1,0))</f>
        <v>0</v>
      </c>
      <c r="B93" s="130" t="s">
        <v>336</v>
      </c>
      <c r="C93" s="130">
        <v>8</v>
      </c>
      <c r="D93" s="233">
        <f>'Heros Stats (EDIT)'!C117</f>
        <v>1129</v>
      </c>
      <c r="E93" s="233">
        <f>'Heros Stats (EDIT)'!D117</f>
        <v>3.76</v>
      </c>
      <c r="F93" s="233">
        <f>'Heros Stats (EDIT)'!E117</f>
        <v>334</v>
      </c>
      <c r="G93" s="233">
        <f>'Heros Stats (EDIT)'!F117</f>
        <v>2.2499999999999996</v>
      </c>
      <c r="H93" s="233">
        <f>'Heros Stats (EDIT)'!G117</f>
        <v>107.36363636363635</v>
      </c>
      <c r="I93" s="233">
        <f>'Heros Stats (EDIT)'!H117</f>
        <v>1.229090909090909</v>
      </c>
      <c r="J93" s="233">
        <f>'Heros Stats (EDIT)'!I117</f>
        <v>0</v>
      </c>
      <c r="K93" s="233">
        <f>'Heros Stats (EDIT)'!J117</f>
        <v>0</v>
      </c>
      <c r="L93" s="233">
        <f>'Heros Stats (EDIT)'!K117</f>
        <v>0</v>
      </c>
      <c r="M93" s="233">
        <f>'Heros Stats (EDIT)'!L117</f>
        <v>0</v>
      </c>
      <c r="N93" s="233">
        <f>'Heros Stats (EDIT)'!M117</f>
        <v>0.5</v>
      </c>
      <c r="O93" s="233">
        <f>'Heros Stats (EDIT)'!N117</f>
        <v>0</v>
      </c>
      <c r="P93" s="233">
        <f>'Heros Stats (EDIT)'!O117</f>
        <v>0</v>
      </c>
      <c r="Q93" s="233">
        <f>'Heros Stats (EDIT)'!P117</f>
        <v>0</v>
      </c>
      <c r="R93" s="233">
        <f>'Heros Stats (EDIT)'!Q117</f>
        <v>62</v>
      </c>
      <c r="S93" s="233">
        <f>'Heros Stats (EDIT)'!R117</f>
        <v>62</v>
      </c>
      <c r="T93" s="233">
        <f>'Heros Stats (EDIT)'!S117</f>
        <v>0</v>
      </c>
      <c r="U93" s="233">
        <f>'Heros Stats (EDIT)'!T117</f>
        <v>0</v>
      </c>
      <c r="V93" s="233">
        <f>'Heros Stats (EDIT)'!U117</f>
        <v>6</v>
      </c>
      <c r="W93" s="233">
        <f>'Heros Stats (EDIT)'!V117</f>
        <v>3.1</v>
      </c>
      <c r="X93" s="1"/>
      <c r="Y93" s="1"/>
      <c r="Z93" s="1"/>
      <c r="AA93" s="1"/>
      <c r="AB93" s="1"/>
      <c r="AC93" s="1"/>
      <c r="AD93" s="1"/>
      <c r="AE93" s="1"/>
      <c r="AF93" s="1"/>
    </row>
    <row r="94" spans="1:32" ht="12.75" customHeight="1" x14ac:dyDescent="0.15">
      <c r="A94" s="6" t="b">
        <f>AND(IF((B94=Calculator!$B$3),1,0),IF((C94=Calculator!$D$3),1,0))</f>
        <v>0</v>
      </c>
      <c r="B94" s="130" t="s">
        <v>337</v>
      </c>
      <c r="C94" s="130">
        <v>9</v>
      </c>
      <c r="D94" s="233">
        <f>'Heros Stats (EDIT)'!C118</f>
        <v>1198</v>
      </c>
      <c r="E94" s="233">
        <f>'Heros Stats (EDIT)'!D118</f>
        <v>3.9899999999999998</v>
      </c>
      <c r="F94" s="233">
        <f>'Heros Stats (EDIT)'!E118</f>
        <v>356</v>
      </c>
      <c r="G94" s="233">
        <f>'Heros Stats (EDIT)'!F118</f>
        <v>2.3999999999999995</v>
      </c>
      <c r="H94" s="233">
        <f>'Heros Stats (EDIT)'!G118</f>
        <v>113.27272727272725</v>
      </c>
      <c r="I94" s="233">
        <f>'Heros Stats (EDIT)'!H118</f>
        <v>1.2618181818181817</v>
      </c>
      <c r="J94" s="233">
        <f>'Heros Stats (EDIT)'!I118</f>
        <v>0</v>
      </c>
      <c r="K94" s="233">
        <f>'Heros Stats (EDIT)'!J118</f>
        <v>0</v>
      </c>
      <c r="L94" s="233">
        <f>'Heros Stats (EDIT)'!K118</f>
        <v>0</v>
      </c>
      <c r="M94" s="233">
        <f>'Heros Stats (EDIT)'!L118</f>
        <v>0</v>
      </c>
      <c r="N94" s="233">
        <f>'Heros Stats (EDIT)'!M118</f>
        <v>0.5</v>
      </c>
      <c r="O94" s="233">
        <f>'Heros Stats (EDIT)'!N118</f>
        <v>0</v>
      </c>
      <c r="P94" s="233">
        <f>'Heros Stats (EDIT)'!O118</f>
        <v>0</v>
      </c>
      <c r="Q94" s="233">
        <f>'Heros Stats (EDIT)'!P118</f>
        <v>0</v>
      </c>
      <c r="R94" s="233">
        <f>'Heros Stats (EDIT)'!Q118</f>
        <v>68</v>
      </c>
      <c r="S94" s="233">
        <f>'Heros Stats (EDIT)'!R118</f>
        <v>68</v>
      </c>
      <c r="T94" s="233">
        <f>'Heros Stats (EDIT)'!S118</f>
        <v>0</v>
      </c>
      <c r="U94" s="233">
        <f>'Heros Stats (EDIT)'!T118</f>
        <v>0</v>
      </c>
      <c r="V94" s="233">
        <f>'Heros Stats (EDIT)'!U118</f>
        <v>6</v>
      </c>
      <c r="W94" s="233">
        <f>'Heros Stats (EDIT)'!V118</f>
        <v>3.1</v>
      </c>
      <c r="X94" s="1"/>
      <c r="Y94" s="1"/>
      <c r="Z94" s="1"/>
      <c r="AA94" s="1"/>
      <c r="AB94" s="1"/>
      <c r="AC94" s="1"/>
      <c r="AD94" s="1"/>
      <c r="AE94" s="1"/>
      <c r="AF94" s="1"/>
    </row>
    <row r="95" spans="1:32" ht="12.75" customHeight="1" x14ac:dyDescent="0.15">
      <c r="A95" s="6" t="b">
        <f>AND(IF((B95=Calculator!$B$3),1,0),IF((C95=Calculator!$D$3),1,0))</f>
        <v>0</v>
      </c>
      <c r="B95" s="130" t="s">
        <v>338</v>
      </c>
      <c r="C95" s="130">
        <v>10</v>
      </c>
      <c r="D95" s="233">
        <f>'Heros Stats (EDIT)'!C119</f>
        <v>1267</v>
      </c>
      <c r="E95" s="233">
        <f>'Heros Stats (EDIT)'!D119</f>
        <v>4.22</v>
      </c>
      <c r="F95" s="233">
        <f>'Heros Stats (EDIT)'!E119</f>
        <v>378</v>
      </c>
      <c r="G95" s="233">
        <f>'Heros Stats (EDIT)'!F119</f>
        <v>2.5499999999999994</v>
      </c>
      <c r="H95" s="233">
        <f>'Heros Stats (EDIT)'!G119</f>
        <v>119.18181818181816</v>
      </c>
      <c r="I95" s="233">
        <f>'Heros Stats (EDIT)'!H119</f>
        <v>1.2945454545454544</v>
      </c>
      <c r="J95" s="233">
        <f>'Heros Stats (EDIT)'!I119</f>
        <v>0</v>
      </c>
      <c r="K95" s="233">
        <f>'Heros Stats (EDIT)'!J119</f>
        <v>0</v>
      </c>
      <c r="L95" s="233">
        <f>'Heros Stats (EDIT)'!K119</f>
        <v>0</v>
      </c>
      <c r="M95" s="233">
        <f>'Heros Stats (EDIT)'!L119</f>
        <v>0</v>
      </c>
      <c r="N95" s="233">
        <f>'Heros Stats (EDIT)'!M119</f>
        <v>0.5</v>
      </c>
      <c r="O95" s="233">
        <f>'Heros Stats (EDIT)'!N119</f>
        <v>0</v>
      </c>
      <c r="P95" s="233">
        <f>'Heros Stats (EDIT)'!O119</f>
        <v>0</v>
      </c>
      <c r="Q95" s="233">
        <f>'Heros Stats (EDIT)'!P119</f>
        <v>0</v>
      </c>
      <c r="R95" s="233">
        <f>'Heros Stats (EDIT)'!Q119</f>
        <v>74</v>
      </c>
      <c r="S95" s="233">
        <f>'Heros Stats (EDIT)'!R119</f>
        <v>74</v>
      </c>
      <c r="T95" s="233">
        <f>'Heros Stats (EDIT)'!S119</f>
        <v>0</v>
      </c>
      <c r="U95" s="233">
        <f>'Heros Stats (EDIT)'!T119</f>
        <v>0</v>
      </c>
      <c r="V95" s="233">
        <f>'Heros Stats (EDIT)'!U119</f>
        <v>6</v>
      </c>
      <c r="W95" s="233">
        <f>'Heros Stats (EDIT)'!V119</f>
        <v>3.1</v>
      </c>
      <c r="X95" s="1"/>
      <c r="Y95" s="1"/>
      <c r="Z95" s="1"/>
      <c r="AA95" s="1"/>
      <c r="AB95" s="1"/>
      <c r="AC95" s="1"/>
      <c r="AD95" s="1"/>
      <c r="AE95" s="1"/>
      <c r="AF95" s="1"/>
    </row>
    <row r="96" spans="1:32" ht="12.75" customHeight="1" x14ac:dyDescent="0.15">
      <c r="A96" s="6" t="b">
        <f>AND(IF((B96=Calculator!$B$3),1,0),IF((C96=Calculator!$D$3),1,0))</f>
        <v>0</v>
      </c>
      <c r="B96" s="130" t="s">
        <v>339</v>
      </c>
      <c r="C96" s="130">
        <v>11</v>
      </c>
      <c r="D96" s="233">
        <f>'Heros Stats (EDIT)'!C120</f>
        <v>1336</v>
      </c>
      <c r="E96" s="233">
        <f>'Heros Stats (EDIT)'!D120</f>
        <v>4.45</v>
      </c>
      <c r="F96" s="233">
        <f>'Heros Stats (EDIT)'!E120</f>
        <v>400</v>
      </c>
      <c r="G96" s="233">
        <f>'Heros Stats (EDIT)'!F120</f>
        <v>2.6999999999999993</v>
      </c>
      <c r="H96" s="233">
        <f>'Heros Stats (EDIT)'!G120</f>
        <v>125.09090909090907</v>
      </c>
      <c r="I96" s="233">
        <f>'Heros Stats (EDIT)'!H120</f>
        <v>1.3272727272727272</v>
      </c>
      <c r="J96" s="233">
        <f>'Heros Stats (EDIT)'!I120</f>
        <v>0</v>
      </c>
      <c r="K96" s="233">
        <f>'Heros Stats (EDIT)'!J120</f>
        <v>0</v>
      </c>
      <c r="L96" s="233">
        <f>'Heros Stats (EDIT)'!K120</f>
        <v>0</v>
      </c>
      <c r="M96" s="233">
        <f>'Heros Stats (EDIT)'!L120</f>
        <v>0</v>
      </c>
      <c r="N96" s="233">
        <f>'Heros Stats (EDIT)'!M120</f>
        <v>0.5</v>
      </c>
      <c r="O96" s="233">
        <f>'Heros Stats (EDIT)'!N120</f>
        <v>0</v>
      </c>
      <c r="P96" s="233">
        <f>'Heros Stats (EDIT)'!O120</f>
        <v>0</v>
      </c>
      <c r="Q96" s="233">
        <f>'Heros Stats (EDIT)'!P120</f>
        <v>0</v>
      </c>
      <c r="R96" s="233">
        <f>'Heros Stats (EDIT)'!Q120</f>
        <v>80</v>
      </c>
      <c r="S96" s="233">
        <f>'Heros Stats (EDIT)'!R120</f>
        <v>80</v>
      </c>
      <c r="T96" s="233">
        <f>'Heros Stats (EDIT)'!S120</f>
        <v>0</v>
      </c>
      <c r="U96" s="233">
        <f>'Heros Stats (EDIT)'!T120</f>
        <v>0</v>
      </c>
      <c r="V96" s="233">
        <f>'Heros Stats (EDIT)'!U120</f>
        <v>6</v>
      </c>
      <c r="W96" s="233">
        <f>'Heros Stats (EDIT)'!V120</f>
        <v>3.1</v>
      </c>
      <c r="X96" s="1"/>
      <c r="Y96" s="1"/>
      <c r="Z96" s="1"/>
      <c r="AA96" s="1"/>
      <c r="AB96" s="1"/>
      <c r="AC96" s="1"/>
      <c r="AD96" s="1"/>
      <c r="AE96" s="1"/>
      <c r="AF96" s="1"/>
    </row>
    <row r="97" spans="1:32" ht="12.75" customHeight="1" x14ac:dyDescent="0.15">
      <c r="A97" s="6" t="b">
        <f>AND(IF((B97=Calculator!$B$3),1,0),IF((C97=Calculator!$D$3),1,0))</f>
        <v>0</v>
      </c>
      <c r="B97" s="130" t="s">
        <v>342</v>
      </c>
      <c r="C97" s="130">
        <v>12</v>
      </c>
      <c r="D97" s="233">
        <f>'Heros Stats (EDIT)'!C121</f>
        <v>1405</v>
      </c>
      <c r="E97" s="233">
        <f>'Heros Stats (EDIT)'!D121</f>
        <v>4.6800000000000006</v>
      </c>
      <c r="F97" s="233">
        <f>'Heros Stats (EDIT)'!E121</f>
        <v>422</v>
      </c>
      <c r="G97" s="233">
        <f>'Heros Stats (EDIT)'!F121</f>
        <v>2.8499999999999992</v>
      </c>
      <c r="H97" s="233">
        <f>'Heros Stats (EDIT)'!G121</f>
        <v>130.99999999999997</v>
      </c>
      <c r="I97" s="233">
        <f>'Heros Stats (EDIT)'!H121</f>
        <v>1.3599999999999999</v>
      </c>
      <c r="J97" s="233">
        <f>'Heros Stats (EDIT)'!I121</f>
        <v>0</v>
      </c>
      <c r="K97" s="233">
        <f>'Heros Stats (EDIT)'!J121</f>
        <v>0</v>
      </c>
      <c r="L97" s="233">
        <f>'Heros Stats (EDIT)'!K121</f>
        <v>0</v>
      </c>
      <c r="M97" s="233">
        <f>'Heros Stats (EDIT)'!L121</f>
        <v>0</v>
      </c>
      <c r="N97" s="233">
        <f>'Heros Stats (EDIT)'!M121</f>
        <v>0.5</v>
      </c>
      <c r="O97" s="233">
        <f>'Heros Stats (EDIT)'!N121</f>
        <v>0</v>
      </c>
      <c r="P97" s="233">
        <f>'Heros Stats (EDIT)'!O121</f>
        <v>0</v>
      </c>
      <c r="Q97" s="233">
        <f>'Heros Stats (EDIT)'!P121</f>
        <v>0</v>
      </c>
      <c r="R97" s="233">
        <f>'Heros Stats (EDIT)'!Q121</f>
        <v>86</v>
      </c>
      <c r="S97" s="233">
        <f>'Heros Stats (EDIT)'!R121</f>
        <v>86</v>
      </c>
      <c r="T97" s="233">
        <f>'Heros Stats (EDIT)'!S121</f>
        <v>0</v>
      </c>
      <c r="U97" s="233">
        <f>'Heros Stats (EDIT)'!T121</f>
        <v>0</v>
      </c>
      <c r="V97" s="233">
        <f>'Heros Stats (EDIT)'!U121</f>
        <v>6</v>
      </c>
      <c r="W97" s="233">
        <f>'Heros Stats (EDIT)'!V121</f>
        <v>3.1</v>
      </c>
      <c r="X97" s="1"/>
      <c r="Y97" s="1"/>
      <c r="Z97" s="1"/>
      <c r="AA97" s="1"/>
      <c r="AB97" s="1"/>
      <c r="AC97" s="1"/>
      <c r="AD97" s="1"/>
      <c r="AE97" s="1"/>
      <c r="AF97" s="1"/>
    </row>
    <row r="98" spans="1:32" ht="12.75" customHeight="1" x14ac:dyDescent="0.15">
      <c r="A98" s="6" t="b">
        <f>AND(IF((B98=Calculator!$B$3),1,0),IF((C98=Calculator!$D$3),1,0))</f>
        <v>0</v>
      </c>
      <c r="B98" s="130" t="s">
        <v>343</v>
      </c>
      <c r="C98" s="130">
        <v>1</v>
      </c>
      <c r="D98" s="233">
        <f>'Heros Stats (EDIT)'!C125</f>
        <v>672</v>
      </c>
      <c r="E98" s="233">
        <f>'Heros Stats (EDIT)'!D125</f>
        <v>2.4</v>
      </c>
      <c r="F98" s="233">
        <f>'Heros Stats (EDIT)'!E125</f>
        <v>150</v>
      </c>
      <c r="G98" s="233">
        <f>'Heros Stats (EDIT)'!F125</f>
        <v>1</v>
      </c>
      <c r="H98" s="233">
        <f>'Heros Stats (EDIT)'!G125</f>
        <v>50</v>
      </c>
      <c r="I98" s="233">
        <f>'Heros Stats (EDIT)'!H125</f>
        <v>1</v>
      </c>
      <c r="J98" s="233">
        <f>'Heros Stats (EDIT)'!I125</f>
        <v>0</v>
      </c>
      <c r="K98" s="233">
        <f>'Heros Stats (EDIT)'!J125</f>
        <v>0</v>
      </c>
      <c r="L98" s="233">
        <f>'Heros Stats (EDIT)'!K125</f>
        <v>0</v>
      </c>
      <c r="M98" s="233">
        <f>'Heros Stats (EDIT)'!L125</f>
        <v>0</v>
      </c>
      <c r="N98" s="233">
        <f>'Heros Stats (EDIT)'!M125</f>
        <v>0.5</v>
      </c>
      <c r="O98" s="233">
        <f>'Heros Stats (EDIT)'!N125</f>
        <v>0</v>
      </c>
      <c r="P98" s="233">
        <f>'Heros Stats (EDIT)'!O125</f>
        <v>0</v>
      </c>
      <c r="Q98" s="233">
        <f>'Heros Stats (EDIT)'!P125</f>
        <v>0</v>
      </c>
      <c r="R98" s="233">
        <f>'Heros Stats (EDIT)'!Q125</f>
        <v>20</v>
      </c>
      <c r="S98" s="233">
        <f>'Heros Stats (EDIT)'!R125</f>
        <v>20</v>
      </c>
      <c r="T98" s="233">
        <f>'Heros Stats (EDIT)'!S125</f>
        <v>0</v>
      </c>
      <c r="U98" s="233">
        <f>'Heros Stats (EDIT)'!T125</f>
        <v>0</v>
      </c>
      <c r="V98" s="233">
        <f>'Heros Stats (EDIT)'!U125</f>
        <v>6.5</v>
      </c>
      <c r="W98" s="233">
        <f>'Heros Stats (EDIT)'!V125</f>
        <v>3.1</v>
      </c>
      <c r="X98" s="1"/>
      <c r="Y98" s="1"/>
      <c r="Z98" s="1"/>
      <c r="AA98" s="1"/>
      <c r="AB98" s="1"/>
      <c r="AC98" s="1"/>
      <c r="AD98" s="1"/>
      <c r="AE98" s="1"/>
      <c r="AF98" s="1"/>
    </row>
    <row r="99" spans="1:32" ht="12.75" customHeight="1" x14ac:dyDescent="0.15">
      <c r="A99" s="6" t="b">
        <f>AND(IF((B99=Calculator!$B$3),1,0),IF((C99=Calculator!$D$3),1,0))</f>
        <v>0</v>
      </c>
      <c r="B99" s="130" t="s">
        <v>344</v>
      </c>
      <c r="C99" s="130">
        <v>2</v>
      </c>
      <c r="D99" s="233">
        <f>'Heros Stats (EDIT)'!C126</f>
        <v>743</v>
      </c>
      <c r="E99" s="233">
        <f>'Heros Stats (EDIT)'!D126</f>
        <v>2.65</v>
      </c>
      <c r="F99" s="233">
        <f>'Heros Stats (EDIT)'!E126</f>
        <v>165</v>
      </c>
      <c r="G99" s="233">
        <f>'Heros Stats (EDIT)'!F126</f>
        <v>1.1100000000000001</v>
      </c>
      <c r="H99" s="233">
        <f>'Heros Stats (EDIT)'!G126</f>
        <v>53.36363636363636</v>
      </c>
      <c r="I99" s="233">
        <f>'Heros Stats (EDIT)'!H126</f>
        <v>1.01</v>
      </c>
      <c r="J99" s="233">
        <f>'Heros Stats (EDIT)'!I126</f>
        <v>0</v>
      </c>
      <c r="K99" s="233">
        <f>'Heros Stats (EDIT)'!J126</f>
        <v>0</v>
      </c>
      <c r="L99" s="233">
        <f>'Heros Stats (EDIT)'!K126</f>
        <v>0</v>
      </c>
      <c r="M99" s="233">
        <f>'Heros Stats (EDIT)'!L126</f>
        <v>0</v>
      </c>
      <c r="N99" s="233">
        <f>'Heros Stats (EDIT)'!M126</f>
        <v>0.5</v>
      </c>
      <c r="O99" s="233">
        <f>'Heros Stats (EDIT)'!N126</f>
        <v>0</v>
      </c>
      <c r="P99" s="233">
        <f>'Heros Stats (EDIT)'!O126</f>
        <v>0</v>
      </c>
      <c r="Q99" s="233">
        <f>'Heros Stats (EDIT)'!P126</f>
        <v>0</v>
      </c>
      <c r="R99" s="233">
        <f>'Heros Stats (EDIT)'!Q126</f>
        <v>24</v>
      </c>
      <c r="S99" s="233">
        <f>'Heros Stats (EDIT)'!R126</f>
        <v>24</v>
      </c>
      <c r="T99" s="233">
        <f>'Heros Stats (EDIT)'!S126</f>
        <v>0</v>
      </c>
      <c r="U99" s="233">
        <f>'Heros Stats (EDIT)'!T126</f>
        <v>0</v>
      </c>
      <c r="V99" s="233">
        <f>'Heros Stats (EDIT)'!U126</f>
        <v>6.5</v>
      </c>
      <c r="W99" s="233">
        <f>'Heros Stats (EDIT)'!V126</f>
        <v>3.1</v>
      </c>
      <c r="X99" s="1"/>
      <c r="Y99" s="1"/>
      <c r="Z99" s="1"/>
      <c r="AA99" s="1"/>
      <c r="AB99" s="1"/>
      <c r="AC99" s="1"/>
      <c r="AD99" s="1"/>
      <c r="AE99" s="1"/>
      <c r="AF99" s="1"/>
    </row>
    <row r="100" spans="1:32" ht="12.75" customHeight="1" x14ac:dyDescent="0.15">
      <c r="A100" s="6" t="b">
        <f>AND(IF((B100=Calculator!$B$3),1,0),IF((C100=Calculator!$D$3),1,0))</f>
        <v>0</v>
      </c>
      <c r="B100" s="130" t="s">
        <v>345</v>
      </c>
      <c r="C100" s="130">
        <v>3</v>
      </c>
      <c r="D100" s="233">
        <f>'Heros Stats (EDIT)'!C127</f>
        <v>814</v>
      </c>
      <c r="E100" s="233">
        <f>'Heros Stats (EDIT)'!D127</f>
        <v>2.9</v>
      </c>
      <c r="F100" s="233">
        <f>'Heros Stats (EDIT)'!E127</f>
        <v>180</v>
      </c>
      <c r="G100" s="233">
        <f>'Heros Stats (EDIT)'!F127</f>
        <v>1.2200000000000002</v>
      </c>
      <c r="H100" s="233">
        <f>'Heros Stats (EDIT)'!G127</f>
        <v>56.72727272727272</v>
      </c>
      <c r="I100" s="233">
        <f>'Heros Stats (EDIT)'!H127</f>
        <v>1.02</v>
      </c>
      <c r="J100" s="233">
        <f>'Heros Stats (EDIT)'!I127</f>
        <v>0</v>
      </c>
      <c r="K100" s="233">
        <f>'Heros Stats (EDIT)'!J127</f>
        <v>0</v>
      </c>
      <c r="L100" s="233">
        <f>'Heros Stats (EDIT)'!K127</f>
        <v>0</v>
      </c>
      <c r="M100" s="233">
        <f>'Heros Stats (EDIT)'!L127</f>
        <v>0</v>
      </c>
      <c r="N100" s="233">
        <f>'Heros Stats (EDIT)'!M127</f>
        <v>0.5</v>
      </c>
      <c r="O100" s="233">
        <f>'Heros Stats (EDIT)'!N127</f>
        <v>0</v>
      </c>
      <c r="P100" s="233">
        <f>'Heros Stats (EDIT)'!O127</f>
        <v>0</v>
      </c>
      <c r="Q100" s="233">
        <f>'Heros Stats (EDIT)'!P127</f>
        <v>0</v>
      </c>
      <c r="R100" s="233">
        <f>'Heros Stats (EDIT)'!Q127</f>
        <v>28</v>
      </c>
      <c r="S100" s="233">
        <f>'Heros Stats (EDIT)'!R127</f>
        <v>28</v>
      </c>
      <c r="T100" s="233">
        <f>'Heros Stats (EDIT)'!S127</f>
        <v>0</v>
      </c>
      <c r="U100" s="233">
        <f>'Heros Stats (EDIT)'!T127</f>
        <v>0</v>
      </c>
      <c r="V100" s="233">
        <f>'Heros Stats (EDIT)'!U127</f>
        <v>6.5</v>
      </c>
      <c r="W100" s="233">
        <f>'Heros Stats (EDIT)'!V127</f>
        <v>3.1</v>
      </c>
      <c r="X100" s="1"/>
      <c r="Y100" s="1"/>
      <c r="Z100" s="1"/>
      <c r="AA100" s="1"/>
      <c r="AB100" s="1"/>
      <c r="AC100" s="1"/>
      <c r="AD100" s="1"/>
      <c r="AE100" s="1"/>
      <c r="AF100" s="1"/>
    </row>
    <row r="101" spans="1:32" ht="12.75" customHeight="1" x14ac:dyDescent="0.15">
      <c r="A101" s="6" t="b">
        <f>AND(IF((B101=Calculator!$B$3),1,0),IF((C101=Calculator!$D$3),1,0))</f>
        <v>0</v>
      </c>
      <c r="B101" s="130" t="s">
        <v>346</v>
      </c>
      <c r="C101" s="130">
        <v>4</v>
      </c>
      <c r="D101" s="233">
        <f>'Heros Stats (EDIT)'!C128</f>
        <v>885</v>
      </c>
      <c r="E101" s="233">
        <f>'Heros Stats (EDIT)'!D128</f>
        <v>3.15</v>
      </c>
      <c r="F101" s="233">
        <f>'Heros Stats (EDIT)'!E128</f>
        <v>195</v>
      </c>
      <c r="G101" s="233">
        <f>'Heros Stats (EDIT)'!F128</f>
        <v>1.3300000000000003</v>
      </c>
      <c r="H101" s="233">
        <f>'Heros Stats (EDIT)'!G128</f>
        <v>60.090909090909079</v>
      </c>
      <c r="I101" s="233">
        <f>'Heros Stats (EDIT)'!H128</f>
        <v>1.03</v>
      </c>
      <c r="J101" s="233">
        <f>'Heros Stats (EDIT)'!I128</f>
        <v>0</v>
      </c>
      <c r="K101" s="233">
        <f>'Heros Stats (EDIT)'!J128</f>
        <v>0</v>
      </c>
      <c r="L101" s="233">
        <f>'Heros Stats (EDIT)'!K128</f>
        <v>0</v>
      </c>
      <c r="M101" s="233">
        <f>'Heros Stats (EDIT)'!L128</f>
        <v>0</v>
      </c>
      <c r="N101" s="233">
        <f>'Heros Stats (EDIT)'!M128</f>
        <v>0.5</v>
      </c>
      <c r="O101" s="233">
        <f>'Heros Stats (EDIT)'!N128</f>
        <v>0</v>
      </c>
      <c r="P101" s="233">
        <f>'Heros Stats (EDIT)'!O128</f>
        <v>0</v>
      </c>
      <c r="Q101" s="233">
        <f>'Heros Stats (EDIT)'!P128</f>
        <v>0</v>
      </c>
      <c r="R101" s="233">
        <f>'Heros Stats (EDIT)'!Q128</f>
        <v>32</v>
      </c>
      <c r="S101" s="233">
        <f>'Heros Stats (EDIT)'!R128</f>
        <v>32</v>
      </c>
      <c r="T101" s="233">
        <f>'Heros Stats (EDIT)'!S128</f>
        <v>0</v>
      </c>
      <c r="U101" s="233">
        <f>'Heros Stats (EDIT)'!T128</f>
        <v>0</v>
      </c>
      <c r="V101" s="233">
        <f>'Heros Stats (EDIT)'!U128</f>
        <v>6.5</v>
      </c>
      <c r="W101" s="233">
        <f>'Heros Stats (EDIT)'!V128</f>
        <v>3.1</v>
      </c>
      <c r="X101" s="1"/>
      <c r="Y101" s="1"/>
      <c r="Z101" s="1"/>
      <c r="AA101" s="1"/>
      <c r="AB101" s="1"/>
      <c r="AC101" s="1"/>
      <c r="AD101" s="1"/>
      <c r="AE101" s="1"/>
      <c r="AF101" s="1"/>
    </row>
    <row r="102" spans="1:32" ht="12.75" customHeight="1" x14ac:dyDescent="0.15">
      <c r="A102" s="6" t="b">
        <f>AND(IF((B102=Calculator!$B$3),1,0),IF((C102=Calculator!$D$3),1,0))</f>
        <v>0</v>
      </c>
      <c r="B102" s="130" t="s">
        <v>347</v>
      </c>
      <c r="C102" s="130">
        <v>5</v>
      </c>
      <c r="D102" s="233">
        <f>'Heros Stats (EDIT)'!C129</f>
        <v>956</v>
      </c>
      <c r="E102" s="233">
        <f>'Heros Stats (EDIT)'!D129</f>
        <v>3.4</v>
      </c>
      <c r="F102" s="233">
        <f>'Heros Stats (EDIT)'!E129</f>
        <v>210</v>
      </c>
      <c r="G102" s="233">
        <f>'Heros Stats (EDIT)'!F129</f>
        <v>1.4400000000000004</v>
      </c>
      <c r="H102" s="233">
        <f>'Heros Stats (EDIT)'!G129</f>
        <v>63.454545454545439</v>
      </c>
      <c r="I102" s="233">
        <f>'Heros Stats (EDIT)'!H129</f>
        <v>1.04</v>
      </c>
      <c r="J102" s="233">
        <f>'Heros Stats (EDIT)'!I129</f>
        <v>0</v>
      </c>
      <c r="K102" s="233">
        <f>'Heros Stats (EDIT)'!J129</f>
        <v>0</v>
      </c>
      <c r="L102" s="233">
        <f>'Heros Stats (EDIT)'!K129</f>
        <v>0</v>
      </c>
      <c r="M102" s="233">
        <f>'Heros Stats (EDIT)'!L129</f>
        <v>0</v>
      </c>
      <c r="N102" s="233">
        <f>'Heros Stats (EDIT)'!M129</f>
        <v>0.5</v>
      </c>
      <c r="O102" s="233">
        <f>'Heros Stats (EDIT)'!N129</f>
        <v>0</v>
      </c>
      <c r="P102" s="233">
        <f>'Heros Stats (EDIT)'!O129</f>
        <v>0</v>
      </c>
      <c r="Q102" s="233">
        <f>'Heros Stats (EDIT)'!P129</f>
        <v>0</v>
      </c>
      <c r="R102" s="233">
        <f>'Heros Stats (EDIT)'!Q129</f>
        <v>36</v>
      </c>
      <c r="S102" s="233">
        <f>'Heros Stats (EDIT)'!R129</f>
        <v>36</v>
      </c>
      <c r="T102" s="233">
        <f>'Heros Stats (EDIT)'!S129</f>
        <v>0</v>
      </c>
      <c r="U102" s="233">
        <f>'Heros Stats (EDIT)'!T129</f>
        <v>0</v>
      </c>
      <c r="V102" s="233">
        <f>'Heros Stats (EDIT)'!U129</f>
        <v>6.5</v>
      </c>
      <c r="W102" s="233">
        <f>'Heros Stats (EDIT)'!V129</f>
        <v>3.1</v>
      </c>
      <c r="X102" s="1"/>
      <c r="Y102" s="1"/>
      <c r="Z102" s="1"/>
      <c r="AA102" s="1"/>
      <c r="AB102" s="1"/>
      <c r="AC102" s="1"/>
      <c r="AD102" s="1"/>
      <c r="AE102" s="1"/>
      <c r="AF102" s="1"/>
    </row>
    <row r="103" spans="1:32" ht="12.75" customHeight="1" x14ac:dyDescent="0.15">
      <c r="A103" s="6" t="b">
        <f>AND(IF((B103=Calculator!$B$3),1,0),IF((C103=Calculator!$D$3),1,0))</f>
        <v>0</v>
      </c>
      <c r="B103" s="130" t="s">
        <v>348</v>
      </c>
      <c r="C103" s="130">
        <v>6</v>
      </c>
      <c r="D103" s="233">
        <f>'Heros Stats (EDIT)'!C130</f>
        <v>1027</v>
      </c>
      <c r="E103" s="233">
        <f>'Heros Stats (EDIT)'!D130</f>
        <v>3.65</v>
      </c>
      <c r="F103" s="233">
        <f>'Heros Stats (EDIT)'!E130</f>
        <v>225</v>
      </c>
      <c r="G103" s="233">
        <f>'Heros Stats (EDIT)'!F130</f>
        <v>1.5500000000000005</v>
      </c>
      <c r="H103" s="233">
        <f>'Heros Stats (EDIT)'!G130</f>
        <v>66.818181818181799</v>
      </c>
      <c r="I103" s="233">
        <f>'Heros Stats (EDIT)'!H130</f>
        <v>1.05</v>
      </c>
      <c r="J103" s="233">
        <f>'Heros Stats (EDIT)'!I130</f>
        <v>0</v>
      </c>
      <c r="K103" s="233">
        <f>'Heros Stats (EDIT)'!J130</f>
        <v>0</v>
      </c>
      <c r="L103" s="233">
        <f>'Heros Stats (EDIT)'!K130</f>
        <v>0</v>
      </c>
      <c r="M103" s="233">
        <f>'Heros Stats (EDIT)'!L130</f>
        <v>0</v>
      </c>
      <c r="N103" s="233">
        <f>'Heros Stats (EDIT)'!M130</f>
        <v>0.5</v>
      </c>
      <c r="O103" s="233">
        <f>'Heros Stats (EDIT)'!N130</f>
        <v>0</v>
      </c>
      <c r="P103" s="233">
        <f>'Heros Stats (EDIT)'!O130</f>
        <v>0</v>
      </c>
      <c r="Q103" s="233">
        <f>'Heros Stats (EDIT)'!P130</f>
        <v>0</v>
      </c>
      <c r="R103" s="233">
        <f>'Heros Stats (EDIT)'!Q130</f>
        <v>40</v>
      </c>
      <c r="S103" s="233">
        <f>'Heros Stats (EDIT)'!R130</f>
        <v>40</v>
      </c>
      <c r="T103" s="233">
        <f>'Heros Stats (EDIT)'!S130</f>
        <v>0</v>
      </c>
      <c r="U103" s="233">
        <f>'Heros Stats (EDIT)'!T130</f>
        <v>0</v>
      </c>
      <c r="V103" s="233">
        <f>'Heros Stats (EDIT)'!U130</f>
        <v>6.5</v>
      </c>
      <c r="W103" s="233">
        <f>'Heros Stats (EDIT)'!V130</f>
        <v>3.1</v>
      </c>
      <c r="X103" s="1"/>
      <c r="Y103" s="1"/>
      <c r="Z103" s="1"/>
      <c r="AA103" s="1"/>
      <c r="AB103" s="1"/>
      <c r="AC103" s="1"/>
      <c r="AD103" s="1"/>
      <c r="AE103" s="1"/>
      <c r="AF103" s="1"/>
    </row>
    <row r="104" spans="1:32" ht="12.75" customHeight="1" x14ac:dyDescent="0.15">
      <c r="A104" s="6" t="b">
        <f>AND(IF((B104=Calculator!$B$3),1,0),IF((C104=Calculator!$D$3),1,0))</f>
        <v>0</v>
      </c>
      <c r="B104" s="130" t="s">
        <v>349</v>
      </c>
      <c r="C104" s="130">
        <v>7</v>
      </c>
      <c r="D104" s="233">
        <f>'Heros Stats (EDIT)'!C131</f>
        <v>1098</v>
      </c>
      <c r="E104" s="233">
        <f>'Heros Stats (EDIT)'!D131</f>
        <v>3.9</v>
      </c>
      <c r="F104" s="233">
        <f>'Heros Stats (EDIT)'!E131</f>
        <v>240</v>
      </c>
      <c r="G104" s="233">
        <f>'Heros Stats (EDIT)'!F131</f>
        <v>1.6600000000000006</v>
      </c>
      <c r="H104" s="233">
        <f>'Heros Stats (EDIT)'!G131</f>
        <v>70.181818181818159</v>
      </c>
      <c r="I104" s="233">
        <f>'Heros Stats (EDIT)'!H131</f>
        <v>1.06</v>
      </c>
      <c r="J104" s="233">
        <f>'Heros Stats (EDIT)'!I131</f>
        <v>0</v>
      </c>
      <c r="K104" s="233">
        <f>'Heros Stats (EDIT)'!J131</f>
        <v>0</v>
      </c>
      <c r="L104" s="233">
        <f>'Heros Stats (EDIT)'!K131</f>
        <v>0</v>
      </c>
      <c r="M104" s="233">
        <f>'Heros Stats (EDIT)'!L131</f>
        <v>0</v>
      </c>
      <c r="N104" s="233">
        <f>'Heros Stats (EDIT)'!M131</f>
        <v>0.5</v>
      </c>
      <c r="O104" s="233">
        <f>'Heros Stats (EDIT)'!N131</f>
        <v>0</v>
      </c>
      <c r="P104" s="233">
        <f>'Heros Stats (EDIT)'!O131</f>
        <v>0</v>
      </c>
      <c r="Q104" s="233">
        <f>'Heros Stats (EDIT)'!P131</f>
        <v>0</v>
      </c>
      <c r="R104" s="233">
        <f>'Heros Stats (EDIT)'!Q131</f>
        <v>44</v>
      </c>
      <c r="S104" s="233">
        <f>'Heros Stats (EDIT)'!R131</f>
        <v>44</v>
      </c>
      <c r="T104" s="233">
        <f>'Heros Stats (EDIT)'!S131</f>
        <v>0</v>
      </c>
      <c r="U104" s="233">
        <f>'Heros Stats (EDIT)'!T131</f>
        <v>0</v>
      </c>
      <c r="V104" s="233">
        <f>'Heros Stats (EDIT)'!U131</f>
        <v>6.5</v>
      </c>
      <c r="W104" s="233">
        <f>'Heros Stats (EDIT)'!V131</f>
        <v>3.1</v>
      </c>
      <c r="X104" s="1"/>
      <c r="Y104" s="1"/>
      <c r="Z104" s="1"/>
      <c r="AA104" s="1"/>
      <c r="AB104" s="1"/>
      <c r="AC104" s="1"/>
      <c r="AD104" s="1"/>
      <c r="AE104" s="1"/>
      <c r="AF104" s="1"/>
    </row>
    <row r="105" spans="1:32" ht="12.75" customHeight="1" x14ac:dyDescent="0.15">
      <c r="A105" s="6" t="b">
        <f>AND(IF((B105=Calculator!$B$3),1,0),IF((C105=Calculator!$D$3),1,0))</f>
        <v>0</v>
      </c>
      <c r="B105" s="130" t="s">
        <v>350</v>
      </c>
      <c r="C105" s="130">
        <v>8</v>
      </c>
      <c r="D105" s="233">
        <f>'Heros Stats (EDIT)'!C132</f>
        <v>1169</v>
      </c>
      <c r="E105" s="233">
        <f>'Heros Stats (EDIT)'!D132</f>
        <v>4.1500000000000004</v>
      </c>
      <c r="F105" s="233">
        <f>'Heros Stats (EDIT)'!E132</f>
        <v>255</v>
      </c>
      <c r="G105" s="233">
        <f>'Heros Stats (EDIT)'!F132</f>
        <v>1.7700000000000007</v>
      </c>
      <c r="H105" s="233">
        <f>'Heros Stats (EDIT)'!G132</f>
        <v>73.545454545454518</v>
      </c>
      <c r="I105" s="233">
        <f>'Heros Stats (EDIT)'!H132</f>
        <v>1.07</v>
      </c>
      <c r="J105" s="233">
        <f>'Heros Stats (EDIT)'!I132</f>
        <v>0</v>
      </c>
      <c r="K105" s="233">
        <f>'Heros Stats (EDIT)'!J132</f>
        <v>0</v>
      </c>
      <c r="L105" s="233">
        <f>'Heros Stats (EDIT)'!K132</f>
        <v>0</v>
      </c>
      <c r="M105" s="233">
        <f>'Heros Stats (EDIT)'!L132</f>
        <v>0</v>
      </c>
      <c r="N105" s="233">
        <f>'Heros Stats (EDIT)'!M132</f>
        <v>0.5</v>
      </c>
      <c r="O105" s="233">
        <f>'Heros Stats (EDIT)'!N132</f>
        <v>0</v>
      </c>
      <c r="P105" s="233">
        <f>'Heros Stats (EDIT)'!O132</f>
        <v>0</v>
      </c>
      <c r="Q105" s="233">
        <f>'Heros Stats (EDIT)'!P132</f>
        <v>0</v>
      </c>
      <c r="R105" s="233">
        <f>'Heros Stats (EDIT)'!Q132</f>
        <v>48</v>
      </c>
      <c r="S105" s="233">
        <f>'Heros Stats (EDIT)'!R132</f>
        <v>48</v>
      </c>
      <c r="T105" s="233">
        <f>'Heros Stats (EDIT)'!S132</f>
        <v>0</v>
      </c>
      <c r="U105" s="233">
        <f>'Heros Stats (EDIT)'!T132</f>
        <v>0</v>
      </c>
      <c r="V105" s="233">
        <f>'Heros Stats (EDIT)'!U132</f>
        <v>6.5</v>
      </c>
      <c r="W105" s="233">
        <f>'Heros Stats (EDIT)'!V132</f>
        <v>3.1</v>
      </c>
      <c r="X105" s="1"/>
      <c r="Y105" s="1"/>
      <c r="Z105" s="1"/>
      <c r="AA105" s="1"/>
      <c r="AB105" s="1"/>
      <c r="AC105" s="1"/>
      <c r="AD105" s="1"/>
      <c r="AE105" s="1"/>
      <c r="AF105" s="1"/>
    </row>
    <row r="106" spans="1:32" ht="12.75" customHeight="1" x14ac:dyDescent="0.15">
      <c r="A106" s="6" t="b">
        <f>AND(IF((B106=Calculator!$B$3),1,0),IF((C106=Calculator!$D$3),1,0))</f>
        <v>0</v>
      </c>
      <c r="B106" s="130" t="s">
        <v>351</v>
      </c>
      <c r="C106" s="130">
        <v>9</v>
      </c>
      <c r="D106" s="233">
        <f>'Heros Stats (EDIT)'!C133</f>
        <v>1240</v>
      </c>
      <c r="E106" s="233">
        <f>'Heros Stats (EDIT)'!D133</f>
        <v>4.4000000000000004</v>
      </c>
      <c r="F106" s="233">
        <f>'Heros Stats (EDIT)'!E133</f>
        <v>270</v>
      </c>
      <c r="G106" s="233">
        <f>'Heros Stats (EDIT)'!F133</f>
        <v>1.8800000000000008</v>
      </c>
      <c r="H106" s="233">
        <f>'Heros Stats (EDIT)'!G133</f>
        <v>76.909090909090878</v>
      </c>
      <c r="I106" s="233">
        <f>'Heros Stats (EDIT)'!H133</f>
        <v>1.08</v>
      </c>
      <c r="J106" s="233">
        <f>'Heros Stats (EDIT)'!I133</f>
        <v>0</v>
      </c>
      <c r="K106" s="233">
        <f>'Heros Stats (EDIT)'!J133</f>
        <v>0</v>
      </c>
      <c r="L106" s="233">
        <f>'Heros Stats (EDIT)'!K133</f>
        <v>0</v>
      </c>
      <c r="M106" s="233">
        <f>'Heros Stats (EDIT)'!L133</f>
        <v>0</v>
      </c>
      <c r="N106" s="233">
        <f>'Heros Stats (EDIT)'!M133</f>
        <v>0.5</v>
      </c>
      <c r="O106" s="233">
        <f>'Heros Stats (EDIT)'!N133</f>
        <v>0</v>
      </c>
      <c r="P106" s="233">
        <f>'Heros Stats (EDIT)'!O133</f>
        <v>0</v>
      </c>
      <c r="Q106" s="233">
        <f>'Heros Stats (EDIT)'!P133</f>
        <v>0</v>
      </c>
      <c r="R106" s="233">
        <f>'Heros Stats (EDIT)'!Q133</f>
        <v>52</v>
      </c>
      <c r="S106" s="233">
        <f>'Heros Stats (EDIT)'!R133</f>
        <v>52</v>
      </c>
      <c r="T106" s="233">
        <f>'Heros Stats (EDIT)'!S133</f>
        <v>0</v>
      </c>
      <c r="U106" s="233">
        <f>'Heros Stats (EDIT)'!T133</f>
        <v>0</v>
      </c>
      <c r="V106" s="233">
        <f>'Heros Stats (EDIT)'!U133</f>
        <v>6.5</v>
      </c>
      <c r="W106" s="233">
        <f>'Heros Stats (EDIT)'!V133</f>
        <v>3.1</v>
      </c>
      <c r="X106" s="1"/>
      <c r="Y106" s="1"/>
      <c r="Z106" s="1"/>
      <c r="AA106" s="1"/>
      <c r="AB106" s="1"/>
      <c r="AC106" s="1"/>
      <c r="AD106" s="1"/>
      <c r="AE106" s="1"/>
      <c r="AF106" s="1"/>
    </row>
    <row r="107" spans="1:32" ht="12.75" customHeight="1" x14ac:dyDescent="0.15">
      <c r="A107" s="6" t="b">
        <f>AND(IF((B107=Calculator!$B$3),1,0),IF((C107=Calculator!$D$3),1,0))</f>
        <v>0</v>
      </c>
      <c r="B107" s="130" t="s">
        <v>352</v>
      </c>
      <c r="C107" s="130">
        <v>10</v>
      </c>
      <c r="D107" s="233">
        <f>'Heros Stats (EDIT)'!C134</f>
        <v>1311</v>
      </c>
      <c r="E107" s="233">
        <f>'Heros Stats (EDIT)'!D134</f>
        <v>4.6500000000000004</v>
      </c>
      <c r="F107" s="233">
        <f>'Heros Stats (EDIT)'!E134</f>
        <v>285</v>
      </c>
      <c r="G107" s="233">
        <f>'Heros Stats (EDIT)'!F134</f>
        <v>1.9900000000000009</v>
      </c>
      <c r="H107" s="233">
        <f>'Heros Stats (EDIT)'!G134</f>
        <v>80.272727272727238</v>
      </c>
      <c r="I107" s="233">
        <f>'Heros Stats (EDIT)'!H134</f>
        <v>1.0900000000000001</v>
      </c>
      <c r="J107" s="233">
        <f>'Heros Stats (EDIT)'!I134</f>
        <v>0</v>
      </c>
      <c r="K107" s="233">
        <f>'Heros Stats (EDIT)'!J134</f>
        <v>0</v>
      </c>
      <c r="L107" s="233">
        <f>'Heros Stats (EDIT)'!K134</f>
        <v>0</v>
      </c>
      <c r="M107" s="233">
        <f>'Heros Stats (EDIT)'!L134</f>
        <v>0</v>
      </c>
      <c r="N107" s="233">
        <f>'Heros Stats (EDIT)'!M134</f>
        <v>0.5</v>
      </c>
      <c r="O107" s="233">
        <f>'Heros Stats (EDIT)'!N134</f>
        <v>0</v>
      </c>
      <c r="P107" s="233">
        <f>'Heros Stats (EDIT)'!O134</f>
        <v>0</v>
      </c>
      <c r="Q107" s="233">
        <f>'Heros Stats (EDIT)'!P134</f>
        <v>0</v>
      </c>
      <c r="R107" s="233">
        <f>'Heros Stats (EDIT)'!Q134</f>
        <v>56</v>
      </c>
      <c r="S107" s="233">
        <f>'Heros Stats (EDIT)'!R134</f>
        <v>56</v>
      </c>
      <c r="T107" s="233">
        <f>'Heros Stats (EDIT)'!S134</f>
        <v>0</v>
      </c>
      <c r="U107" s="233">
        <f>'Heros Stats (EDIT)'!T134</f>
        <v>0</v>
      </c>
      <c r="V107" s="233">
        <f>'Heros Stats (EDIT)'!U134</f>
        <v>6.5</v>
      </c>
      <c r="W107" s="233">
        <f>'Heros Stats (EDIT)'!V134</f>
        <v>3.1</v>
      </c>
      <c r="X107" s="1"/>
      <c r="Y107" s="1"/>
      <c r="Z107" s="1"/>
      <c r="AA107" s="1"/>
      <c r="AB107" s="1"/>
      <c r="AC107" s="1"/>
      <c r="AD107" s="1"/>
      <c r="AE107" s="1"/>
      <c r="AF107" s="1"/>
    </row>
    <row r="108" spans="1:32" ht="12.75" customHeight="1" x14ac:dyDescent="0.15">
      <c r="A108" s="6" t="b">
        <f>AND(IF((B108=Calculator!$B$3),1,0),IF((C108=Calculator!$D$3),1,0))</f>
        <v>0</v>
      </c>
      <c r="B108" s="130" t="s">
        <v>356</v>
      </c>
      <c r="C108" s="130">
        <v>11</v>
      </c>
      <c r="D108" s="233">
        <f>'Heros Stats (EDIT)'!C135</f>
        <v>1382</v>
      </c>
      <c r="E108" s="233">
        <f>'Heros Stats (EDIT)'!D135</f>
        <v>4.9000000000000004</v>
      </c>
      <c r="F108" s="233">
        <f>'Heros Stats (EDIT)'!E135</f>
        <v>300</v>
      </c>
      <c r="G108" s="233">
        <f>'Heros Stats (EDIT)'!F135</f>
        <v>2.100000000000001</v>
      </c>
      <c r="H108" s="233">
        <f>'Heros Stats (EDIT)'!G135</f>
        <v>83.636363636363598</v>
      </c>
      <c r="I108" s="233">
        <f>'Heros Stats (EDIT)'!H135</f>
        <v>1.1000000000000001</v>
      </c>
      <c r="J108" s="233">
        <f>'Heros Stats (EDIT)'!I135</f>
        <v>0</v>
      </c>
      <c r="K108" s="233">
        <f>'Heros Stats (EDIT)'!J135</f>
        <v>0</v>
      </c>
      <c r="L108" s="233">
        <f>'Heros Stats (EDIT)'!K135</f>
        <v>0</v>
      </c>
      <c r="M108" s="233">
        <f>'Heros Stats (EDIT)'!L135</f>
        <v>0</v>
      </c>
      <c r="N108" s="233">
        <f>'Heros Stats (EDIT)'!M135</f>
        <v>0.5</v>
      </c>
      <c r="O108" s="233">
        <f>'Heros Stats (EDIT)'!N135</f>
        <v>0</v>
      </c>
      <c r="P108" s="233">
        <f>'Heros Stats (EDIT)'!O135</f>
        <v>0</v>
      </c>
      <c r="Q108" s="233">
        <f>'Heros Stats (EDIT)'!P135</f>
        <v>0</v>
      </c>
      <c r="R108" s="233">
        <f>'Heros Stats (EDIT)'!Q135</f>
        <v>60</v>
      </c>
      <c r="S108" s="233">
        <f>'Heros Stats (EDIT)'!R135</f>
        <v>60</v>
      </c>
      <c r="T108" s="233">
        <f>'Heros Stats (EDIT)'!S135</f>
        <v>0</v>
      </c>
      <c r="U108" s="233">
        <f>'Heros Stats (EDIT)'!T135</f>
        <v>0</v>
      </c>
      <c r="V108" s="233">
        <f>'Heros Stats (EDIT)'!U135</f>
        <v>6.5</v>
      </c>
      <c r="W108" s="233">
        <f>'Heros Stats (EDIT)'!V135</f>
        <v>3.1</v>
      </c>
      <c r="X108" s="1"/>
      <c r="Y108" s="1"/>
      <c r="Z108" s="1"/>
      <c r="AA108" s="1"/>
      <c r="AB108" s="1"/>
      <c r="AC108" s="1"/>
      <c r="AD108" s="1"/>
      <c r="AE108" s="1"/>
      <c r="AF108" s="1"/>
    </row>
    <row r="109" spans="1:32" ht="12.75" customHeight="1" x14ac:dyDescent="0.15">
      <c r="A109" s="6" t="b">
        <f>AND(IF((B109=Calculator!$B$3),1,0),IF((C109=Calculator!$D$3),1,0))</f>
        <v>0</v>
      </c>
      <c r="B109" s="130" t="s">
        <v>357</v>
      </c>
      <c r="C109" s="130">
        <v>12</v>
      </c>
      <c r="D109" s="233">
        <f>'Heros Stats (EDIT)'!C136</f>
        <v>1453</v>
      </c>
      <c r="E109" s="233">
        <f>'Heros Stats (EDIT)'!D136</f>
        <v>5.15</v>
      </c>
      <c r="F109" s="233">
        <f>'Heros Stats (EDIT)'!E136</f>
        <v>315</v>
      </c>
      <c r="G109" s="233">
        <f>'Heros Stats (EDIT)'!F136</f>
        <v>2.2100000000000009</v>
      </c>
      <c r="H109" s="233">
        <f>'Heros Stats (EDIT)'!G136</f>
        <v>86.999999999999957</v>
      </c>
      <c r="I109" s="233">
        <f>'Heros Stats (EDIT)'!H136</f>
        <v>1.1100000000000001</v>
      </c>
      <c r="J109" s="233">
        <f>'Heros Stats (EDIT)'!I136</f>
        <v>0</v>
      </c>
      <c r="K109" s="233">
        <f>'Heros Stats (EDIT)'!J136</f>
        <v>0</v>
      </c>
      <c r="L109" s="233">
        <f>'Heros Stats (EDIT)'!K136</f>
        <v>0</v>
      </c>
      <c r="M109" s="233">
        <f>'Heros Stats (EDIT)'!L136</f>
        <v>0</v>
      </c>
      <c r="N109" s="233">
        <f>'Heros Stats (EDIT)'!M136</f>
        <v>0.5</v>
      </c>
      <c r="O109" s="233">
        <f>'Heros Stats (EDIT)'!N136</f>
        <v>0</v>
      </c>
      <c r="P109" s="233">
        <f>'Heros Stats (EDIT)'!O136</f>
        <v>0</v>
      </c>
      <c r="Q109" s="233">
        <f>'Heros Stats (EDIT)'!P136</f>
        <v>0</v>
      </c>
      <c r="R109" s="233">
        <f>'Heros Stats (EDIT)'!Q136</f>
        <v>64</v>
      </c>
      <c r="S109" s="233">
        <f>'Heros Stats (EDIT)'!R136</f>
        <v>64</v>
      </c>
      <c r="T109" s="233">
        <f>'Heros Stats (EDIT)'!S136</f>
        <v>0</v>
      </c>
      <c r="U109" s="233">
        <f>'Heros Stats (EDIT)'!T136</f>
        <v>0</v>
      </c>
      <c r="V109" s="233">
        <f>'Heros Stats (EDIT)'!U136</f>
        <v>6.5</v>
      </c>
      <c r="W109" s="233">
        <f>'Heros Stats (EDIT)'!V136</f>
        <v>3.1</v>
      </c>
      <c r="X109" s="1"/>
      <c r="Y109" s="1"/>
      <c r="Z109" s="1"/>
      <c r="AA109" s="1"/>
      <c r="AB109" s="1"/>
      <c r="AC109" s="1"/>
      <c r="AD109" s="1"/>
      <c r="AE109" s="1"/>
      <c r="AF109" s="1"/>
    </row>
    <row r="110" spans="1:32" ht="12.75" customHeight="1" x14ac:dyDescent="0.15">
      <c r="A110" s="6" t="b">
        <f>AND(IF((B110=Calculator!$B$3),1,0),IF((C110=Calculator!$D$3),1,0))</f>
        <v>0</v>
      </c>
      <c r="B110" s="234" t="s">
        <v>720</v>
      </c>
      <c r="C110" s="130">
        <v>1</v>
      </c>
      <c r="D110" s="233">
        <f>'Heros Stats (EDIT)'!C140</f>
        <v>632</v>
      </c>
      <c r="E110" s="233">
        <f>'Heros Stats (EDIT)'!D140</f>
        <v>3.55</v>
      </c>
      <c r="F110" s="233">
        <f>'Heros Stats (EDIT)'!E140</f>
        <v>200</v>
      </c>
      <c r="G110" s="233">
        <f>'Heros Stats (EDIT)'!F140</f>
        <v>1.33</v>
      </c>
      <c r="H110" s="233">
        <f>'Heros Stats (EDIT)'!G140</f>
        <v>74</v>
      </c>
      <c r="I110" s="233">
        <f>'Heros Stats (EDIT)'!H140</f>
        <v>1</v>
      </c>
      <c r="J110" s="233">
        <f>'Heros Stats (EDIT)'!I140</f>
        <v>0</v>
      </c>
      <c r="K110" s="233">
        <f>'Heros Stats (EDIT)'!J140</f>
        <v>0</v>
      </c>
      <c r="L110" s="233">
        <f>'Heros Stats (EDIT)'!K140</f>
        <v>0</v>
      </c>
      <c r="M110" s="233">
        <f>'Heros Stats (EDIT)'!L140</f>
        <v>0</v>
      </c>
      <c r="N110" s="233">
        <f>'Heros Stats (EDIT)'!M140</f>
        <v>0.5</v>
      </c>
      <c r="O110" s="233">
        <f>'Heros Stats (EDIT)'!N140</f>
        <v>0</v>
      </c>
      <c r="P110" s="233">
        <f>'Heros Stats (EDIT)'!O140</f>
        <v>0</v>
      </c>
      <c r="Q110" s="233">
        <f>'Heros Stats (EDIT)'!P140</f>
        <v>0</v>
      </c>
      <c r="R110" s="233">
        <f>'Heros Stats (EDIT)'!Q140</f>
        <v>20</v>
      </c>
      <c r="S110" s="233">
        <f>'Heros Stats (EDIT)'!R140</f>
        <v>20</v>
      </c>
      <c r="T110" s="233">
        <f>'Heros Stats (EDIT)'!S140</f>
        <v>0</v>
      </c>
      <c r="U110" s="233">
        <f>'Heros Stats (EDIT)'!T140</f>
        <v>0</v>
      </c>
      <c r="V110" s="233">
        <f>'Heros Stats (EDIT)'!U140</f>
        <v>5.5</v>
      </c>
      <c r="W110" s="233">
        <f>'Heros Stats (EDIT)'!V140</f>
        <v>3.3</v>
      </c>
      <c r="X110" s="1"/>
      <c r="Y110" s="1"/>
      <c r="Z110" s="1"/>
      <c r="AA110" s="1"/>
      <c r="AB110" s="1"/>
      <c r="AC110" s="1"/>
      <c r="AD110" s="1"/>
      <c r="AE110" s="1"/>
      <c r="AF110" s="1"/>
    </row>
    <row r="111" spans="1:32" ht="12.75" customHeight="1" x14ac:dyDescent="0.15">
      <c r="A111" s="6" t="b">
        <f>AND(IF((B111=Calculator!$B$3),1,0),IF((C111=Calculator!$D$3),1,0))</f>
        <v>0</v>
      </c>
      <c r="B111" s="234" t="s">
        <v>720</v>
      </c>
      <c r="C111" s="130">
        <v>2</v>
      </c>
      <c r="D111" s="233">
        <f>'Heros Stats (EDIT)'!C141</f>
        <v>710</v>
      </c>
      <c r="E111" s="233">
        <f>'Heros Stats (EDIT)'!D141</f>
        <v>3.8999999999999995</v>
      </c>
      <c r="F111" s="233">
        <f>'Heros Stats (EDIT)'!E141</f>
        <v>224</v>
      </c>
      <c r="G111" s="233">
        <f>'Heros Stats (EDIT)'!F141</f>
        <v>1.4900000000000002</v>
      </c>
      <c r="H111" s="233">
        <f>'Heros Stats (EDIT)'!G141</f>
        <v>80.818181818181813</v>
      </c>
      <c r="I111" s="233">
        <f>'Heros Stats (EDIT)'!H141</f>
        <v>1</v>
      </c>
      <c r="J111" s="233">
        <f>'Heros Stats (EDIT)'!I141</f>
        <v>0</v>
      </c>
      <c r="K111" s="233">
        <f>'Heros Stats (EDIT)'!J141</f>
        <v>0</v>
      </c>
      <c r="L111" s="233">
        <f>'Heros Stats (EDIT)'!K141</f>
        <v>0</v>
      </c>
      <c r="M111" s="233">
        <f>'Heros Stats (EDIT)'!L141</f>
        <v>0</v>
      </c>
      <c r="N111" s="233">
        <f>'Heros Stats (EDIT)'!M141</f>
        <v>0.5</v>
      </c>
      <c r="O111" s="233">
        <f>'Heros Stats (EDIT)'!N141</f>
        <v>0</v>
      </c>
      <c r="P111" s="233">
        <f>'Heros Stats (EDIT)'!O141</f>
        <v>0</v>
      </c>
      <c r="Q111" s="233">
        <f>'Heros Stats (EDIT)'!P141</f>
        <v>0</v>
      </c>
      <c r="R111" s="233">
        <f>'Heros Stats (EDIT)'!Q141</f>
        <v>26</v>
      </c>
      <c r="S111" s="233">
        <f>'Heros Stats (EDIT)'!R141</f>
        <v>26</v>
      </c>
      <c r="T111" s="233">
        <f>'Heros Stats (EDIT)'!S141</f>
        <v>0</v>
      </c>
      <c r="U111" s="233">
        <f>'Heros Stats (EDIT)'!T141</f>
        <v>0</v>
      </c>
      <c r="V111" s="233">
        <f>'Heros Stats (EDIT)'!U141</f>
        <v>5.5</v>
      </c>
      <c r="W111" s="233">
        <f>'Heros Stats (EDIT)'!V141</f>
        <v>3.3</v>
      </c>
      <c r="X111" s="1"/>
      <c r="Y111" s="1"/>
      <c r="Z111" s="1"/>
      <c r="AA111" s="1"/>
      <c r="AB111" s="1"/>
      <c r="AC111" s="1"/>
      <c r="AD111" s="1"/>
      <c r="AE111" s="1"/>
      <c r="AF111" s="1"/>
    </row>
    <row r="112" spans="1:32" ht="12.75" customHeight="1" x14ac:dyDescent="0.15">
      <c r="A112" s="6" t="b">
        <f>AND(IF((B112=Calculator!$B$3),1,0),IF((C112=Calculator!$D$3),1,0))</f>
        <v>0</v>
      </c>
      <c r="B112" s="234" t="s">
        <v>720</v>
      </c>
      <c r="C112" s="130">
        <v>3</v>
      </c>
      <c r="D112" s="233">
        <f>'Heros Stats (EDIT)'!C142</f>
        <v>788</v>
      </c>
      <c r="E112" s="233">
        <f>'Heros Stats (EDIT)'!D142</f>
        <v>4.2499999999999991</v>
      </c>
      <c r="F112" s="233">
        <f>'Heros Stats (EDIT)'!E142</f>
        <v>248</v>
      </c>
      <c r="G112" s="233">
        <f>'Heros Stats (EDIT)'!F142</f>
        <v>1.6500000000000004</v>
      </c>
      <c r="H112" s="233">
        <f>'Heros Stats (EDIT)'!G142</f>
        <v>87.636363636363626</v>
      </c>
      <c r="I112" s="233">
        <f>'Heros Stats (EDIT)'!H142</f>
        <v>1</v>
      </c>
      <c r="J112" s="233">
        <f>'Heros Stats (EDIT)'!I142</f>
        <v>0</v>
      </c>
      <c r="K112" s="233">
        <f>'Heros Stats (EDIT)'!J142</f>
        <v>0</v>
      </c>
      <c r="L112" s="233">
        <f>'Heros Stats (EDIT)'!K142</f>
        <v>0</v>
      </c>
      <c r="M112" s="233">
        <f>'Heros Stats (EDIT)'!L142</f>
        <v>0</v>
      </c>
      <c r="N112" s="233">
        <f>'Heros Stats (EDIT)'!M142</f>
        <v>0.5</v>
      </c>
      <c r="O112" s="233">
        <f>'Heros Stats (EDIT)'!N142</f>
        <v>0</v>
      </c>
      <c r="P112" s="233">
        <f>'Heros Stats (EDIT)'!O142</f>
        <v>0</v>
      </c>
      <c r="Q112" s="233">
        <f>'Heros Stats (EDIT)'!P142</f>
        <v>0</v>
      </c>
      <c r="R112" s="233">
        <f>'Heros Stats (EDIT)'!Q142</f>
        <v>32</v>
      </c>
      <c r="S112" s="233">
        <f>'Heros Stats (EDIT)'!R142</f>
        <v>32</v>
      </c>
      <c r="T112" s="233">
        <f>'Heros Stats (EDIT)'!S142</f>
        <v>0</v>
      </c>
      <c r="U112" s="233">
        <f>'Heros Stats (EDIT)'!T142</f>
        <v>0</v>
      </c>
      <c r="V112" s="233">
        <f>'Heros Stats (EDIT)'!U142</f>
        <v>5.5</v>
      </c>
      <c r="W112" s="233">
        <f>'Heros Stats (EDIT)'!V142</f>
        <v>3.3</v>
      </c>
      <c r="X112" s="1"/>
      <c r="Y112" s="1"/>
      <c r="Z112" s="1"/>
      <c r="AA112" s="1"/>
      <c r="AB112" s="1"/>
      <c r="AC112" s="1"/>
      <c r="AD112" s="1"/>
      <c r="AE112" s="1"/>
      <c r="AF112" s="1"/>
    </row>
    <row r="113" spans="1:32" ht="12.75" customHeight="1" x14ac:dyDescent="0.15">
      <c r="A113" s="6" t="b">
        <f>AND(IF((B113=Calculator!$B$3),1,0),IF((C113=Calculator!$D$3),1,0))</f>
        <v>0</v>
      </c>
      <c r="B113" s="234" t="s">
        <v>720</v>
      </c>
      <c r="C113" s="130">
        <v>4</v>
      </c>
      <c r="D113" s="233">
        <f>'Heros Stats (EDIT)'!C143</f>
        <v>866</v>
      </c>
      <c r="E113" s="233">
        <f>'Heros Stats (EDIT)'!D143</f>
        <v>4.5999999999999988</v>
      </c>
      <c r="F113" s="233">
        <f>'Heros Stats (EDIT)'!E143</f>
        <v>272</v>
      </c>
      <c r="G113" s="233">
        <f>'Heros Stats (EDIT)'!F143</f>
        <v>1.8100000000000005</v>
      </c>
      <c r="H113" s="233">
        <f>'Heros Stats (EDIT)'!G143</f>
        <v>94.454545454545439</v>
      </c>
      <c r="I113" s="233">
        <f>'Heros Stats (EDIT)'!H143</f>
        <v>1</v>
      </c>
      <c r="J113" s="233">
        <f>'Heros Stats (EDIT)'!I143</f>
        <v>0</v>
      </c>
      <c r="K113" s="233">
        <f>'Heros Stats (EDIT)'!J143</f>
        <v>0</v>
      </c>
      <c r="L113" s="233">
        <f>'Heros Stats (EDIT)'!K143</f>
        <v>0</v>
      </c>
      <c r="M113" s="233">
        <f>'Heros Stats (EDIT)'!L143</f>
        <v>0</v>
      </c>
      <c r="N113" s="233">
        <f>'Heros Stats (EDIT)'!M143</f>
        <v>0.5</v>
      </c>
      <c r="O113" s="233">
        <f>'Heros Stats (EDIT)'!N143</f>
        <v>0</v>
      </c>
      <c r="P113" s="233">
        <f>'Heros Stats (EDIT)'!O143</f>
        <v>0</v>
      </c>
      <c r="Q113" s="233">
        <f>'Heros Stats (EDIT)'!P143</f>
        <v>0</v>
      </c>
      <c r="R113" s="233">
        <f>'Heros Stats (EDIT)'!Q143</f>
        <v>38</v>
      </c>
      <c r="S113" s="233">
        <f>'Heros Stats (EDIT)'!R143</f>
        <v>38</v>
      </c>
      <c r="T113" s="233">
        <f>'Heros Stats (EDIT)'!S143</f>
        <v>0</v>
      </c>
      <c r="U113" s="233">
        <f>'Heros Stats (EDIT)'!T143</f>
        <v>0</v>
      </c>
      <c r="V113" s="233">
        <f>'Heros Stats (EDIT)'!U143</f>
        <v>5.5</v>
      </c>
      <c r="W113" s="233">
        <f>'Heros Stats (EDIT)'!V143</f>
        <v>3.3</v>
      </c>
      <c r="X113" s="1"/>
      <c r="Y113" s="1"/>
      <c r="Z113" s="1"/>
      <c r="AA113" s="1"/>
      <c r="AB113" s="1"/>
      <c r="AC113" s="1"/>
      <c r="AD113" s="1"/>
      <c r="AE113" s="1"/>
      <c r="AF113" s="1"/>
    </row>
    <row r="114" spans="1:32" ht="12.75" customHeight="1" x14ac:dyDescent="0.15">
      <c r="A114" s="6" t="b">
        <f>AND(IF((B114=Calculator!$B$3),1,0),IF((C114=Calculator!$D$3),1,0))</f>
        <v>0</v>
      </c>
      <c r="B114" s="234" t="s">
        <v>720</v>
      </c>
      <c r="C114" s="130">
        <v>5</v>
      </c>
      <c r="D114" s="233">
        <f>'Heros Stats (EDIT)'!C144</f>
        <v>944</v>
      </c>
      <c r="E114" s="233">
        <f>'Heros Stats (EDIT)'!D144</f>
        <v>4.9499999999999984</v>
      </c>
      <c r="F114" s="233">
        <f>'Heros Stats (EDIT)'!E144</f>
        <v>296</v>
      </c>
      <c r="G114" s="233">
        <f>'Heros Stats (EDIT)'!F144</f>
        <v>1.9700000000000006</v>
      </c>
      <c r="H114" s="233">
        <f>'Heros Stats (EDIT)'!G144</f>
        <v>101.27272727272725</v>
      </c>
      <c r="I114" s="233">
        <f>'Heros Stats (EDIT)'!H144</f>
        <v>1</v>
      </c>
      <c r="J114" s="233">
        <f>'Heros Stats (EDIT)'!I144</f>
        <v>0</v>
      </c>
      <c r="K114" s="233">
        <f>'Heros Stats (EDIT)'!J144</f>
        <v>0</v>
      </c>
      <c r="L114" s="233">
        <f>'Heros Stats (EDIT)'!K144</f>
        <v>0</v>
      </c>
      <c r="M114" s="233">
        <f>'Heros Stats (EDIT)'!L144</f>
        <v>0</v>
      </c>
      <c r="N114" s="233">
        <f>'Heros Stats (EDIT)'!M144</f>
        <v>0.5</v>
      </c>
      <c r="O114" s="233">
        <f>'Heros Stats (EDIT)'!N144</f>
        <v>0</v>
      </c>
      <c r="P114" s="233">
        <f>'Heros Stats (EDIT)'!O144</f>
        <v>0</v>
      </c>
      <c r="Q114" s="233">
        <f>'Heros Stats (EDIT)'!P144</f>
        <v>0</v>
      </c>
      <c r="R114" s="233">
        <f>'Heros Stats (EDIT)'!Q144</f>
        <v>44</v>
      </c>
      <c r="S114" s="233">
        <f>'Heros Stats (EDIT)'!R144</f>
        <v>44</v>
      </c>
      <c r="T114" s="233">
        <f>'Heros Stats (EDIT)'!S144</f>
        <v>0</v>
      </c>
      <c r="U114" s="233">
        <f>'Heros Stats (EDIT)'!T144</f>
        <v>0</v>
      </c>
      <c r="V114" s="233">
        <f>'Heros Stats (EDIT)'!U144</f>
        <v>5.5</v>
      </c>
      <c r="W114" s="233">
        <f>'Heros Stats (EDIT)'!V144</f>
        <v>3.3</v>
      </c>
      <c r="X114" s="1"/>
      <c r="Y114" s="1"/>
      <c r="Z114" s="1"/>
      <c r="AA114" s="1"/>
      <c r="AB114" s="1"/>
      <c r="AC114" s="1"/>
      <c r="AD114" s="1"/>
      <c r="AE114" s="1"/>
      <c r="AF114" s="1"/>
    </row>
    <row r="115" spans="1:32" ht="12.75" customHeight="1" x14ac:dyDescent="0.15">
      <c r="A115" s="6" t="b">
        <f>AND(IF((B115=Calculator!$B$3),1,0),IF((C115=Calculator!$D$3),1,0))</f>
        <v>0</v>
      </c>
      <c r="B115" s="234" t="s">
        <v>720</v>
      </c>
      <c r="C115" s="130">
        <v>6</v>
      </c>
      <c r="D115" s="233">
        <f>'Heros Stats (EDIT)'!C145</f>
        <v>1022</v>
      </c>
      <c r="E115" s="233">
        <f>'Heros Stats (EDIT)'!D145</f>
        <v>5.299999999999998</v>
      </c>
      <c r="F115" s="233">
        <f>'Heros Stats (EDIT)'!E145</f>
        <v>320</v>
      </c>
      <c r="G115" s="233">
        <f>'Heros Stats (EDIT)'!F145</f>
        <v>2.1300000000000008</v>
      </c>
      <c r="H115" s="233">
        <f>'Heros Stats (EDIT)'!G145</f>
        <v>108.09090909090907</v>
      </c>
      <c r="I115" s="233">
        <f>'Heros Stats (EDIT)'!H145</f>
        <v>1</v>
      </c>
      <c r="J115" s="233">
        <f>'Heros Stats (EDIT)'!I145</f>
        <v>0</v>
      </c>
      <c r="K115" s="233">
        <f>'Heros Stats (EDIT)'!J145</f>
        <v>0</v>
      </c>
      <c r="L115" s="233">
        <f>'Heros Stats (EDIT)'!K145</f>
        <v>0</v>
      </c>
      <c r="M115" s="233">
        <f>'Heros Stats (EDIT)'!L145</f>
        <v>0</v>
      </c>
      <c r="N115" s="233">
        <f>'Heros Stats (EDIT)'!M145</f>
        <v>0.5</v>
      </c>
      <c r="O115" s="233">
        <f>'Heros Stats (EDIT)'!N145</f>
        <v>0</v>
      </c>
      <c r="P115" s="233">
        <f>'Heros Stats (EDIT)'!O145</f>
        <v>0</v>
      </c>
      <c r="Q115" s="233">
        <f>'Heros Stats (EDIT)'!P145</f>
        <v>0</v>
      </c>
      <c r="R115" s="233">
        <f>'Heros Stats (EDIT)'!Q145</f>
        <v>50</v>
      </c>
      <c r="S115" s="233">
        <f>'Heros Stats (EDIT)'!R145</f>
        <v>50</v>
      </c>
      <c r="T115" s="233">
        <f>'Heros Stats (EDIT)'!S145</f>
        <v>0</v>
      </c>
      <c r="U115" s="233">
        <f>'Heros Stats (EDIT)'!T145</f>
        <v>0</v>
      </c>
      <c r="V115" s="233">
        <f>'Heros Stats (EDIT)'!U145</f>
        <v>5.5</v>
      </c>
      <c r="W115" s="233">
        <f>'Heros Stats (EDIT)'!V145</f>
        <v>3.3</v>
      </c>
      <c r="X115" s="1"/>
      <c r="Y115" s="1"/>
      <c r="Z115" s="1"/>
      <c r="AA115" s="1"/>
      <c r="AB115" s="1"/>
      <c r="AC115" s="1"/>
      <c r="AD115" s="1"/>
      <c r="AE115" s="1"/>
      <c r="AF115" s="1"/>
    </row>
    <row r="116" spans="1:32" ht="12.75" customHeight="1" x14ac:dyDescent="0.15">
      <c r="A116" s="6" t="b">
        <f>AND(IF((B116=Calculator!$B$3),1,0),IF((C116=Calculator!$D$3),1,0))</f>
        <v>0</v>
      </c>
      <c r="B116" s="234" t="s">
        <v>720</v>
      </c>
      <c r="C116" s="130">
        <v>7</v>
      </c>
      <c r="D116" s="233">
        <f>'Heros Stats (EDIT)'!C146</f>
        <v>1100</v>
      </c>
      <c r="E116" s="233">
        <f>'Heros Stats (EDIT)'!D146</f>
        <v>5.6499999999999977</v>
      </c>
      <c r="F116" s="233">
        <f>'Heros Stats (EDIT)'!E146</f>
        <v>344</v>
      </c>
      <c r="G116" s="233">
        <f>'Heros Stats (EDIT)'!F146</f>
        <v>2.2900000000000009</v>
      </c>
      <c r="H116" s="233">
        <f>'Heros Stats (EDIT)'!G146</f>
        <v>114.90909090909088</v>
      </c>
      <c r="I116" s="233">
        <f>'Heros Stats (EDIT)'!H146</f>
        <v>1</v>
      </c>
      <c r="J116" s="233">
        <f>'Heros Stats (EDIT)'!I146</f>
        <v>0</v>
      </c>
      <c r="K116" s="233">
        <f>'Heros Stats (EDIT)'!J146</f>
        <v>0</v>
      </c>
      <c r="L116" s="233">
        <f>'Heros Stats (EDIT)'!K146</f>
        <v>0</v>
      </c>
      <c r="M116" s="233">
        <f>'Heros Stats (EDIT)'!L146</f>
        <v>0</v>
      </c>
      <c r="N116" s="233">
        <f>'Heros Stats (EDIT)'!M146</f>
        <v>0.5</v>
      </c>
      <c r="O116" s="233">
        <f>'Heros Stats (EDIT)'!N146</f>
        <v>0</v>
      </c>
      <c r="P116" s="233">
        <f>'Heros Stats (EDIT)'!O146</f>
        <v>0</v>
      </c>
      <c r="Q116" s="233">
        <f>'Heros Stats (EDIT)'!P146</f>
        <v>0</v>
      </c>
      <c r="R116" s="233">
        <f>'Heros Stats (EDIT)'!Q146</f>
        <v>56</v>
      </c>
      <c r="S116" s="233">
        <f>'Heros Stats (EDIT)'!R146</f>
        <v>56</v>
      </c>
      <c r="T116" s="233">
        <f>'Heros Stats (EDIT)'!S146</f>
        <v>0</v>
      </c>
      <c r="U116" s="233">
        <f>'Heros Stats (EDIT)'!T146</f>
        <v>0</v>
      </c>
      <c r="V116" s="233">
        <f>'Heros Stats (EDIT)'!U146</f>
        <v>5.5</v>
      </c>
      <c r="W116" s="233">
        <f>'Heros Stats (EDIT)'!V146</f>
        <v>3.3</v>
      </c>
      <c r="X116" s="1"/>
      <c r="Y116" s="1"/>
      <c r="Z116" s="1"/>
      <c r="AA116" s="1"/>
      <c r="AB116" s="1"/>
      <c r="AC116" s="1"/>
      <c r="AD116" s="1"/>
      <c r="AE116" s="1"/>
      <c r="AF116" s="1"/>
    </row>
    <row r="117" spans="1:32" ht="12.75" customHeight="1" x14ac:dyDescent="0.15">
      <c r="A117" s="6" t="b">
        <f>AND(IF((B117=Calculator!$B$3),1,0),IF((C117=Calculator!$D$3),1,0))</f>
        <v>0</v>
      </c>
      <c r="B117" s="234" t="s">
        <v>720</v>
      </c>
      <c r="C117" s="130">
        <v>8</v>
      </c>
      <c r="D117" s="233">
        <f>'Heros Stats (EDIT)'!C147</f>
        <v>1178</v>
      </c>
      <c r="E117" s="233">
        <f>'Heros Stats (EDIT)'!D147</f>
        <v>5.9999999999999973</v>
      </c>
      <c r="F117" s="233">
        <f>'Heros Stats (EDIT)'!E147</f>
        <v>368</v>
      </c>
      <c r="G117" s="233">
        <f>'Heros Stats (EDIT)'!F147</f>
        <v>2.4500000000000011</v>
      </c>
      <c r="H117" s="233">
        <f>'Heros Stats (EDIT)'!G147</f>
        <v>121.72727272727269</v>
      </c>
      <c r="I117" s="233">
        <f>'Heros Stats (EDIT)'!H147</f>
        <v>1</v>
      </c>
      <c r="J117" s="233">
        <f>'Heros Stats (EDIT)'!I147</f>
        <v>0</v>
      </c>
      <c r="K117" s="233">
        <f>'Heros Stats (EDIT)'!J147</f>
        <v>0</v>
      </c>
      <c r="L117" s="233">
        <f>'Heros Stats (EDIT)'!K147</f>
        <v>0</v>
      </c>
      <c r="M117" s="233">
        <f>'Heros Stats (EDIT)'!L147</f>
        <v>0</v>
      </c>
      <c r="N117" s="233">
        <f>'Heros Stats (EDIT)'!M147</f>
        <v>0.5</v>
      </c>
      <c r="O117" s="233">
        <f>'Heros Stats (EDIT)'!N147</f>
        <v>0</v>
      </c>
      <c r="P117" s="233">
        <f>'Heros Stats (EDIT)'!O147</f>
        <v>0</v>
      </c>
      <c r="Q117" s="233">
        <f>'Heros Stats (EDIT)'!P147</f>
        <v>0</v>
      </c>
      <c r="R117" s="233">
        <f>'Heros Stats (EDIT)'!Q147</f>
        <v>62</v>
      </c>
      <c r="S117" s="233">
        <f>'Heros Stats (EDIT)'!R147</f>
        <v>62</v>
      </c>
      <c r="T117" s="233">
        <f>'Heros Stats (EDIT)'!S147</f>
        <v>0</v>
      </c>
      <c r="U117" s="233">
        <f>'Heros Stats (EDIT)'!T147</f>
        <v>0</v>
      </c>
      <c r="V117" s="233">
        <f>'Heros Stats (EDIT)'!U147</f>
        <v>5.5</v>
      </c>
      <c r="W117" s="233">
        <f>'Heros Stats (EDIT)'!V147</f>
        <v>3.3</v>
      </c>
      <c r="X117" s="1"/>
      <c r="Y117" s="1"/>
      <c r="Z117" s="1"/>
      <c r="AA117" s="1"/>
      <c r="AB117" s="1"/>
      <c r="AC117" s="1"/>
      <c r="AD117" s="1"/>
      <c r="AE117" s="1"/>
      <c r="AF117" s="1"/>
    </row>
    <row r="118" spans="1:32" ht="12.75" customHeight="1" x14ac:dyDescent="0.15">
      <c r="A118" s="6" t="b">
        <f>AND(IF((B118=Calculator!$B$3),1,0),IF((C118=Calculator!$D$3),1,0))</f>
        <v>0</v>
      </c>
      <c r="B118" s="234" t="s">
        <v>720</v>
      </c>
      <c r="C118" s="130">
        <v>9</v>
      </c>
      <c r="D118" s="233">
        <f>'Heros Stats (EDIT)'!C148</f>
        <v>1256</v>
      </c>
      <c r="E118" s="233">
        <f>'Heros Stats (EDIT)'!D148</f>
        <v>6.349999999999997</v>
      </c>
      <c r="F118" s="233">
        <f>'Heros Stats (EDIT)'!E148</f>
        <v>392</v>
      </c>
      <c r="G118" s="233">
        <f>'Heros Stats (EDIT)'!F148</f>
        <v>2.6100000000000012</v>
      </c>
      <c r="H118" s="233">
        <f>'Heros Stats (EDIT)'!G148</f>
        <v>128.5454545454545</v>
      </c>
      <c r="I118" s="233">
        <f>'Heros Stats (EDIT)'!H148</f>
        <v>1</v>
      </c>
      <c r="J118" s="233">
        <f>'Heros Stats (EDIT)'!I148</f>
        <v>0</v>
      </c>
      <c r="K118" s="233">
        <f>'Heros Stats (EDIT)'!J148</f>
        <v>0</v>
      </c>
      <c r="L118" s="233">
        <f>'Heros Stats (EDIT)'!K148</f>
        <v>0</v>
      </c>
      <c r="M118" s="233">
        <f>'Heros Stats (EDIT)'!L148</f>
        <v>0</v>
      </c>
      <c r="N118" s="233">
        <f>'Heros Stats (EDIT)'!M148</f>
        <v>0.5</v>
      </c>
      <c r="O118" s="233">
        <f>'Heros Stats (EDIT)'!N148</f>
        <v>0</v>
      </c>
      <c r="P118" s="233">
        <f>'Heros Stats (EDIT)'!O148</f>
        <v>0</v>
      </c>
      <c r="Q118" s="233">
        <f>'Heros Stats (EDIT)'!P148</f>
        <v>0</v>
      </c>
      <c r="R118" s="233">
        <f>'Heros Stats (EDIT)'!Q148</f>
        <v>68</v>
      </c>
      <c r="S118" s="233">
        <f>'Heros Stats (EDIT)'!R148</f>
        <v>68</v>
      </c>
      <c r="T118" s="233">
        <f>'Heros Stats (EDIT)'!S148</f>
        <v>0</v>
      </c>
      <c r="U118" s="233">
        <f>'Heros Stats (EDIT)'!T148</f>
        <v>0</v>
      </c>
      <c r="V118" s="233">
        <f>'Heros Stats (EDIT)'!U148</f>
        <v>5.5</v>
      </c>
      <c r="W118" s="233">
        <f>'Heros Stats (EDIT)'!V148</f>
        <v>3.3</v>
      </c>
      <c r="X118" s="1"/>
      <c r="Y118" s="1"/>
      <c r="Z118" s="1"/>
      <c r="AA118" s="1"/>
      <c r="AB118" s="1"/>
      <c r="AC118" s="1"/>
      <c r="AD118" s="1"/>
      <c r="AE118" s="1"/>
      <c r="AF118" s="1"/>
    </row>
    <row r="119" spans="1:32" ht="12.75" customHeight="1" x14ac:dyDescent="0.15">
      <c r="A119" s="6" t="b">
        <f>AND(IF((B119=Calculator!$B$3),1,0),IF((C119=Calculator!$D$3),1,0))</f>
        <v>0</v>
      </c>
      <c r="B119" s="234" t="s">
        <v>720</v>
      </c>
      <c r="C119" s="130">
        <v>10</v>
      </c>
      <c r="D119" s="233">
        <f>'Heros Stats (EDIT)'!C149</f>
        <v>1334</v>
      </c>
      <c r="E119" s="233">
        <f>'Heros Stats (EDIT)'!D149</f>
        <v>6.6999999999999966</v>
      </c>
      <c r="F119" s="233">
        <f>'Heros Stats (EDIT)'!E149</f>
        <v>416</v>
      </c>
      <c r="G119" s="233">
        <f>'Heros Stats (EDIT)'!F149</f>
        <v>2.7700000000000014</v>
      </c>
      <c r="H119" s="233">
        <f>'Heros Stats (EDIT)'!G149</f>
        <v>135.36363636363632</v>
      </c>
      <c r="I119" s="233">
        <f>'Heros Stats (EDIT)'!H149</f>
        <v>1</v>
      </c>
      <c r="J119" s="233">
        <f>'Heros Stats (EDIT)'!I149</f>
        <v>0</v>
      </c>
      <c r="K119" s="233">
        <f>'Heros Stats (EDIT)'!J149</f>
        <v>0</v>
      </c>
      <c r="L119" s="233">
        <f>'Heros Stats (EDIT)'!K149</f>
        <v>0</v>
      </c>
      <c r="M119" s="233">
        <f>'Heros Stats (EDIT)'!L149</f>
        <v>0</v>
      </c>
      <c r="N119" s="233">
        <f>'Heros Stats (EDIT)'!M149</f>
        <v>0.5</v>
      </c>
      <c r="O119" s="233">
        <f>'Heros Stats (EDIT)'!N149</f>
        <v>0</v>
      </c>
      <c r="P119" s="233">
        <f>'Heros Stats (EDIT)'!O149</f>
        <v>0</v>
      </c>
      <c r="Q119" s="233">
        <f>'Heros Stats (EDIT)'!P149</f>
        <v>0</v>
      </c>
      <c r="R119" s="233">
        <f>'Heros Stats (EDIT)'!Q149</f>
        <v>74</v>
      </c>
      <c r="S119" s="233">
        <f>'Heros Stats (EDIT)'!R149</f>
        <v>74</v>
      </c>
      <c r="T119" s="233">
        <f>'Heros Stats (EDIT)'!S149</f>
        <v>0</v>
      </c>
      <c r="U119" s="233">
        <f>'Heros Stats (EDIT)'!T149</f>
        <v>0</v>
      </c>
      <c r="V119" s="233">
        <f>'Heros Stats (EDIT)'!U149</f>
        <v>5.5</v>
      </c>
      <c r="W119" s="233">
        <f>'Heros Stats (EDIT)'!V149</f>
        <v>3.3</v>
      </c>
      <c r="X119" s="1"/>
      <c r="Y119" s="1"/>
      <c r="Z119" s="1"/>
      <c r="AA119" s="1"/>
      <c r="AB119" s="1"/>
      <c r="AC119" s="1"/>
      <c r="AD119" s="1"/>
      <c r="AE119" s="1"/>
      <c r="AF119" s="1"/>
    </row>
    <row r="120" spans="1:32" ht="12.75" customHeight="1" x14ac:dyDescent="0.15">
      <c r="A120" s="6" t="b">
        <f>AND(IF((B120=Calculator!$B$3),1,0),IF((C120=Calculator!$D$3),1,0))</f>
        <v>0</v>
      </c>
      <c r="B120" s="234" t="s">
        <v>720</v>
      </c>
      <c r="C120" s="130">
        <v>11</v>
      </c>
      <c r="D120" s="233">
        <f>'Heros Stats (EDIT)'!C150</f>
        <v>1412</v>
      </c>
      <c r="E120" s="233">
        <f>'Heros Stats (EDIT)'!D150</f>
        <v>7.0499999999999963</v>
      </c>
      <c r="F120" s="233">
        <f>'Heros Stats (EDIT)'!E150</f>
        <v>440</v>
      </c>
      <c r="G120" s="233">
        <f>'Heros Stats (EDIT)'!F150</f>
        <v>2.9300000000000015</v>
      </c>
      <c r="H120" s="233">
        <f>'Heros Stats (EDIT)'!G150</f>
        <v>142.18181818181813</v>
      </c>
      <c r="I120" s="233">
        <f>'Heros Stats (EDIT)'!H150</f>
        <v>1</v>
      </c>
      <c r="J120" s="233">
        <f>'Heros Stats (EDIT)'!I150</f>
        <v>0</v>
      </c>
      <c r="K120" s="233">
        <f>'Heros Stats (EDIT)'!J150</f>
        <v>0</v>
      </c>
      <c r="L120" s="233">
        <f>'Heros Stats (EDIT)'!K150</f>
        <v>0</v>
      </c>
      <c r="M120" s="233">
        <f>'Heros Stats (EDIT)'!L150</f>
        <v>0</v>
      </c>
      <c r="N120" s="233">
        <f>'Heros Stats (EDIT)'!M150</f>
        <v>0.5</v>
      </c>
      <c r="O120" s="233">
        <f>'Heros Stats (EDIT)'!N150</f>
        <v>0</v>
      </c>
      <c r="P120" s="233">
        <f>'Heros Stats (EDIT)'!O150</f>
        <v>0</v>
      </c>
      <c r="Q120" s="233">
        <f>'Heros Stats (EDIT)'!P150</f>
        <v>0</v>
      </c>
      <c r="R120" s="233">
        <f>'Heros Stats (EDIT)'!Q150</f>
        <v>80</v>
      </c>
      <c r="S120" s="233">
        <f>'Heros Stats (EDIT)'!R150</f>
        <v>80</v>
      </c>
      <c r="T120" s="233">
        <f>'Heros Stats (EDIT)'!S150</f>
        <v>0</v>
      </c>
      <c r="U120" s="233">
        <f>'Heros Stats (EDIT)'!T150</f>
        <v>0</v>
      </c>
      <c r="V120" s="233">
        <f>'Heros Stats (EDIT)'!U150</f>
        <v>5.5</v>
      </c>
      <c r="W120" s="233">
        <f>'Heros Stats (EDIT)'!V150</f>
        <v>3.3</v>
      </c>
      <c r="X120" s="1"/>
      <c r="Y120" s="1"/>
      <c r="Z120" s="1"/>
      <c r="AA120" s="1"/>
      <c r="AB120" s="1"/>
      <c r="AC120" s="1"/>
      <c r="AD120" s="1"/>
      <c r="AE120" s="1"/>
      <c r="AF120" s="1"/>
    </row>
    <row r="121" spans="1:32" ht="12.75" customHeight="1" x14ac:dyDescent="0.15">
      <c r="A121" s="6" t="b">
        <f>AND(IF((B121=Calculator!$B$3),1,0),IF((C121=Calculator!$D$3),1,0))</f>
        <v>0</v>
      </c>
      <c r="B121" s="234" t="s">
        <v>720</v>
      </c>
      <c r="C121" s="130">
        <v>12</v>
      </c>
      <c r="D121" s="233">
        <f>'Heros Stats (EDIT)'!C151</f>
        <v>1490</v>
      </c>
      <c r="E121" s="233">
        <f>'Heros Stats (EDIT)'!D151</f>
        <v>7.3999999999999959</v>
      </c>
      <c r="F121" s="233">
        <f>'Heros Stats (EDIT)'!E151</f>
        <v>464</v>
      </c>
      <c r="G121" s="233">
        <f>'Heros Stats (EDIT)'!F151</f>
        <v>3.0900000000000016</v>
      </c>
      <c r="H121" s="233">
        <f>'Heros Stats (EDIT)'!G151</f>
        <v>148.99999999999994</v>
      </c>
      <c r="I121" s="233">
        <f>'Heros Stats (EDIT)'!H151</f>
        <v>1</v>
      </c>
      <c r="J121" s="233">
        <f>'Heros Stats (EDIT)'!I151</f>
        <v>0</v>
      </c>
      <c r="K121" s="233">
        <f>'Heros Stats (EDIT)'!J151</f>
        <v>0</v>
      </c>
      <c r="L121" s="233">
        <f>'Heros Stats (EDIT)'!K151</f>
        <v>0</v>
      </c>
      <c r="M121" s="233">
        <f>'Heros Stats (EDIT)'!L151</f>
        <v>0</v>
      </c>
      <c r="N121" s="233">
        <f>'Heros Stats (EDIT)'!M151</f>
        <v>0.5</v>
      </c>
      <c r="O121" s="233">
        <f>'Heros Stats (EDIT)'!N151</f>
        <v>0</v>
      </c>
      <c r="P121" s="233">
        <f>'Heros Stats (EDIT)'!O151</f>
        <v>0</v>
      </c>
      <c r="Q121" s="233">
        <f>'Heros Stats (EDIT)'!P151</f>
        <v>0</v>
      </c>
      <c r="R121" s="233">
        <f>'Heros Stats (EDIT)'!Q151</f>
        <v>86</v>
      </c>
      <c r="S121" s="233">
        <f>'Heros Stats (EDIT)'!R151</f>
        <v>86</v>
      </c>
      <c r="T121" s="233">
        <f>'Heros Stats (EDIT)'!S151</f>
        <v>0</v>
      </c>
      <c r="U121" s="233">
        <f>'Heros Stats (EDIT)'!T151</f>
        <v>0</v>
      </c>
      <c r="V121" s="233">
        <f>'Heros Stats (EDIT)'!U151</f>
        <v>5.5</v>
      </c>
      <c r="W121" s="233">
        <f>'Heros Stats (EDIT)'!V151</f>
        <v>3.3</v>
      </c>
      <c r="X121" s="1"/>
      <c r="Y121" s="1"/>
      <c r="Z121" s="1"/>
      <c r="AA121" s="1"/>
      <c r="AB121" s="1"/>
      <c r="AC121" s="1"/>
      <c r="AD121" s="1"/>
      <c r="AE121" s="1"/>
      <c r="AF121" s="1"/>
    </row>
    <row r="122" spans="1:32" ht="12.75" customHeight="1" x14ac:dyDescent="0.15">
      <c r="A122" s="6" t="b">
        <f>AND(IF((B122=Calculator!$B$3),1,0),IF((C122=Calculator!$D$3),1,0))</f>
        <v>0</v>
      </c>
      <c r="B122" s="130" t="s">
        <v>363</v>
      </c>
      <c r="C122" s="130">
        <v>1</v>
      </c>
      <c r="D122" s="233">
        <f>'Heros Stats (EDIT)'!C155</f>
        <v>741</v>
      </c>
      <c r="E122" s="233">
        <f>'Heros Stats (EDIT)'!D155</f>
        <v>3.51</v>
      </c>
      <c r="F122" s="233">
        <f>'Heros Stats (EDIT)'!E155</f>
        <v>180</v>
      </c>
      <c r="G122" s="233">
        <f>'Heros Stats (EDIT)'!F155</f>
        <v>1.33</v>
      </c>
      <c r="H122" s="233">
        <f>'Heros Stats (EDIT)'!G155</f>
        <v>62</v>
      </c>
      <c r="I122" s="233">
        <f>'Heros Stats (EDIT)'!H155</f>
        <v>1</v>
      </c>
      <c r="J122" s="233">
        <f>'Heros Stats (EDIT)'!I155</f>
        <v>0</v>
      </c>
      <c r="K122" s="233">
        <f>'Heros Stats (EDIT)'!J155</f>
        <v>0</v>
      </c>
      <c r="L122" s="233">
        <f>'Heros Stats (EDIT)'!K155</f>
        <v>0</v>
      </c>
      <c r="M122" s="233">
        <f>'Heros Stats (EDIT)'!L155</f>
        <v>0</v>
      </c>
      <c r="N122" s="233">
        <f>'Heros Stats (EDIT)'!M155</f>
        <v>0.5</v>
      </c>
      <c r="O122" s="233">
        <f>'Heros Stats (EDIT)'!N155</f>
        <v>0</v>
      </c>
      <c r="P122" s="233">
        <f>'Heros Stats (EDIT)'!O155</f>
        <v>0</v>
      </c>
      <c r="Q122" s="233">
        <f>'Heros Stats (EDIT)'!P155</f>
        <v>0</v>
      </c>
      <c r="R122" s="233">
        <f>'Heros Stats (EDIT)'!Q155</f>
        <v>23</v>
      </c>
      <c r="S122" s="233">
        <f>'Heros Stats (EDIT)'!R155</f>
        <v>20</v>
      </c>
      <c r="T122" s="233">
        <f>'Heros Stats (EDIT)'!S155</f>
        <v>0</v>
      </c>
      <c r="U122" s="233">
        <f>'Heros Stats (EDIT)'!T155</f>
        <v>0</v>
      </c>
      <c r="V122" s="233">
        <f>'Heros Stats (EDIT)'!U155</f>
        <v>2</v>
      </c>
      <c r="W122" s="233">
        <f>'Heros Stats (EDIT)'!V155</f>
        <v>3.4</v>
      </c>
      <c r="X122" s="1"/>
      <c r="Y122" s="1"/>
      <c r="Z122" s="1"/>
      <c r="AA122" s="1"/>
      <c r="AB122" s="1"/>
      <c r="AC122" s="1"/>
      <c r="AD122" s="1"/>
      <c r="AE122" s="1"/>
      <c r="AF122" s="1"/>
    </row>
    <row r="123" spans="1:32" ht="12.75" customHeight="1" x14ac:dyDescent="0.15">
      <c r="A123" s="6" t="b">
        <f>AND(IF((B123=Calculator!$B$3),1,0),IF((C123=Calculator!$D$3),1,0))</f>
        <v>0</v>
      </c>
      <c r="B123" s="130" t="s">
        <v>364</v>
      </c>
      <c r="C123" s="130">
        <v>2</v>
      </c>
      <c r="D123" s="233">
        <f>'Heros Stats (EDIT)'!C156</f>
        <v>815</v>
      </c>
      <c r="E123" s="233">
        <f>'Heros Stats (EDIT)'!D156</f>
        <v>3.8609999999999998</v>
      </c>
      <c r="F123" s="233">
        <f>'Heros Stats (EDIT)'!E156</f>
        <v>202</v>
      </c>
      <c r="G123" s="233">
        <f>'Heros Stats (EDIT)'!F156</f>
        <v>1.4900000000000002</v>
      </c>
      <c r="H123" s="233">
        <f>'Heros Stats (EDIT)'!G156</f>
        <v>67.818181818181813</v>
      </c>
      <c r="I123" s="233">
        <f>'Heros Stats (EDIT)'!H156</f>
        <v>1.0327272727272727</v>
      </c>
      <c r="J123" s="233">
        <f>'Heros Stats (EDIT)'!I156</f>
        <v>0</v>
      </c>
      <c r="K123" s="233">
        <f>'Heros Stats (EDIT)'!J156</f>
        <v>0</v>
      </c>
      <c r="L123" s="233">
        <f>'Heros Stats (EDIT)'!K156</f>
        <v>0</v>
      </c>
      <c r="M123" s="233">
        <f>'Heros Stats (EDIT)'!L156</f>
        <v>0</v>
      </c>
      <c r="N123" s="233">
        <f>'Heros Stats (EDIT)'!M156</f>
        <v>0.5</v>
      </c>
      <c r="O123" s="233">
        <f>'Heros Stats (EDIT)'!N156</f>
        <v>0</v>
      </c>
      <c r="P123" s="233">
        <f>'Heros Stats (EDIT)'!O156</f>
        <v>0</v>
      </c>
      <c r="Q123" s="233">
        <f>'Heros Stats (EDIT)'!P156</f>
        <v>0</v>
      </c>
      <c r="R123" s="233">
        <f>'Heros Stats (EDIT)'!Q156</f>
        <v>27.545454545454547</v>
      </c>
      <c r="S123" s="233">
        <f>'Heros Stats (EDIT)'!R156</f>
        <v>24</v>
      </c>
      <c r="T123" s="233">
        <f>'Heros Stats (EDIT)'!S156</f>
        <v>0</v>
      </c>
      <c r="U123" s="233">
        <f>'Heros Stats (EDIT)'!T156</f>
        <v>0</v>
      </c>
      <c r="V123" s="233">
        <f>'Heros Stats (EDIT)'!U156</f>
        <v>2</v>
      </c>
      <c r="W123" s="233">
        <f>'Heros Stats (EDIT)'!V156</f>
        <v>3.4</v>
      </c>
      <c r="X123" s="1"/>
      <c r="Y123" s="1"/>
      <c r="Z123" s="1"/>
      <c r="AA123" s="1"/>
      <c r="AB123" s="1"/>
      <c r="AC123" s="1"/>
      <c r="AD123" s="1"/>
      <c r="AE123" s="1"/>
      <c r="AF123" s="1"/>
    </row>
    <row r="124" spans="1:32" ht="12.75" customHeight="1" x14ac:dyDescent="0.15">
      <c r="A124" s="6" t="b">
        <f>AND(IF((B124=Calculator!$B$3),1,0),IF((C124=Calculator!$D$3),1,0))</f>
        <v>0</v>
      </c>
      <c r="B124" s="130" t="s">
        <v>368</v>
      </c>
      <c r="C124" s="130">
        <v>3</v>
      </c>
      <c r="D124" s="233">
        <f>'Heros Stats (EDIT)'!C157</f>
        <v>889</v>
      </c>
      <c r="E124" s="233">
        <f>'Heros Stats (EDIT)'!D157</f>
        <v>4.2119999999999997</v>
      </c>
      <c r="F124" s="233">
        <f>'Heros Stats (EDIT)'!E157</f>
        <v>224</v>
      </c>
      <c r="G124" s="233">
        <f>'Heros Stats (EDIT)'!F157</f>
        <v>1.6500000000000004</v>
      </c>
      <c r="H124" s="233">
        <f>'Heros Stats (EDIT)'!G157</f>
        <v>73.636363636363626</v>
      </c>
      <c r="I124" s="233">
        <f>'Heros Stats (EDIT)'!H157</f>
        <v>1.0654545454545454</v>
      </c>
      <c r="J124" s="233">
        <f>'Heros Stats (EDIT)'!I157</f>
        <v>0</v>
      </c>
      <c r="K124" s="233">
        <f>'Heros Stats (EDIT)'!J157</f>
        <v>0</v>
      </c>
      <c r="L124" s="233">
        <f>'Heros Stats (EDIT)'!K157</f>
        <v>0</v>
      </c>
      <c r="M124" s="233">
        <f>'Heros Stats (EDIT)'!L157</f>
        <v>0</v>
      </c>
      <c r="N124" s="233">
        <f>'Heros Stats (EDIT)'!M157</f>
        <v>0.5</v>
      </c>
      <c r="O124" s="233">
        <f>'Heros Stats (EDIT)'!N157</f>
        <v>0</v>
      </c>
      <c r="P124" s="233">
        <f>'Heros Stats (EDIT)'!O157</f>
        <v>0</v>
      </c>
      <c r="Q124" s="233">
        <f>'Heros Stats (EDIT)'!P157</f>
        <v>0</v>
      </c>
      <c r="R124" s="233">
        <f>'Heros Stats (EDIT)'!Q157</f>
        <v>32.090909090909093</v>
      </c>
      <c r="S124" s="233">
        <f>'Heros Stats (EDIT)'!R157</f>
        <v>28</v>
      </c>
      <c r="T124" s="233">
        <f>'Heros Stats (EDIT)'!S157</f>
        <v>0</v>
      </c>
      <c r="U124" s="233">
        <f>'Heros Stats (EDIT)'!T157</f>
        <v>0</v>
      </c>
      <c r="V124" s="233">
        <f>'Heros Stats (EDIT)'!U157</f>
        <v>2</v>
      </c>
      <c r="W124" s="233">
        <f>'Heros Stats (EDIT)'!V157</f>
        <v>3.4</v>
      </c>
      <c r="X124" s="1"/>
      <c r="Y124" s="1"/>
      <c r="Z124" s="1"/>
      <c r="AA124" s="1"/>
      <c r="AB124" s="1"/>
      <c r="AC124" s="1"/>
      <c r="AD124" s="1"/>
      <c r="AE124" s="1"/>
      <c r="AF124" s="1"/>
    </row>
    <row r="125" spans="1:32" ht="12.75" customHeight="1" x14ac:dyDescent="0.15">
      <c r="A125" s="6" t="b">
        <f>AND(IF((B125=Calculator!$B$3),1,0),IF((C125=Calculator!$D$3),1,0))</f>
        <v>0</v>
      </c>
      <c r="B125" s="130" t="s">
        <v>369</v>
      </c>
      <c r="C125" s="130">
        <v>4</v>
      </c>
      <c r="D125" s="233">
        <f>'Heros Stats (EDIT)'!C158</f>
        <v>963</v>
      </c>
      <c r="E125" s="233">
        <f>'Heros Stats (EDIT)'!D158</f>
        <v>4.5629999999999997</v>
      </c>
      <c r="F125" s="233">
        <f>'Heros Stats (EDIT)'!E158</f>
        <v>246</v>
      </c>
      <c r="G125" s="233">
        <f>'Heros Stats (EDIT)'!F158</f>
        <v>1.8100000000000005</v>
      </c>
      <c r="H125" s="233">
        <f>'Heros Stats (EDIT)'!G158</f>
        <v>79.454545454545439</v>
      </c>
      <c r="I125" s="233">
        <f>'Heros Stats (EDIT)'!H158</f>
        <v>1.0981818181818181</v>
      </c>
      <c r="J125" s="233">
        <f>'Heros Stats (EDIT)'!I158</f>
        <v>0</v>
      </c>
      <c r="K125" s="233">
        <f>'Heros Stats (EDIT)'!J158</f>
        <v>0</v>
      </c>
      <c r="L125" s="233">
        <f>'Heros Stats (EDIT)'!K158</f>
        <v>0</v>
      </c>
      <c r="M125" s="233">
        <f>'Heros Stats (EDIT)'!L158</f>
        <v>0</v>
      </c>
      <c r="N125" s="233">
        <f>'Heros Stats (EDIT)'!M158</f>
        <v>0.5</v>
      </c>
      <c r="O125" s="233">
        <f>'Heros Stats (EDIT)'!N158</f>
        <v>0</v>
      </c>
      <c r="P125" s="233">
        <f>'Heros Stats (EDIT)'!O158</f>
        <v>0</v>
      </c>
      <c r="Q125" s="233">
        <f>'Heros Stats (EDIT)'!P158</f>
        <v>0</v>
      </c>
      <c r="R125" s="233">
        <f>'Heros Stats (EDIT)'!Q158</f>
        <v>36.63636363636364</v>
      </c>
      <c r="S125" s="233">
        <f>'Heros Stats (EDIT)'!R158</f>
        <v>32</v>
      </c>
      <c r="T125" s="233">
        <f>'Heros Stats (EDIT)'!S158</f>
        <v>0</v>
      </c>
      <c r="U125" s="233">
        <f>'Heros Stats (EDIT)'!T158</f>
        <v>0</v>
      </c>
      <c r="V125" s="233">
        <f>'Heros Stats (EDIT)'!U158</f>
        <v>2</v>
      </c>
      <c r="W125" s="233">
        <f>'Heros Stats (EDIT)'!V158</f>
        <v>3.4</v>
      </c>
      <c r="X125" s="1"/>
      <c r="Y125" s="1"/>
      <c r="Z125" s="1"/>
      <c r="AA125" s="1"/>
      <c r="AB125" s="1"/>
      <c r="AC125" s="1"/>
      <c r="AD125" s="1"/>
      <c r="AE125" s="1"/>
      <c r="AF125" s="1"/>
    </row>
    <row r="126" spans="1:32" ht="12.75" customHeight="1" x14ac:dyDescent="0.15">
      <c r="A126" s="6" t="b">
        <f>AND(IF((B126=Calculator!$B$3),1,0),IF((C126=Calculator!$D$3),1,0))</f>
        <v>0</v>
      </c>
      <c r="B126" s="130" t="s">
        <v>371</v>
      </c>
      <c r="C126" s="130">
        <v>5</v>
      </c>
      <c r="D126" s="233">
        <f>'Heros Stats (EDIT)'!C159</f>
        <v>1037</v>
      </c>
      <c r="E126" s="233">
        <f>'Heros Stats (EDIT)'!D159</f>
        <v>4.9139999999999997</v>
      </c>
      <c r="F126" s="233">
        <f>'Heros Stats (EDIT)'!E159</f>
        <v>268</v>
      </c>
      <c r="G126" s="233">
        <f>'Heros Stats (EDIT)'!F159</f>
        <v>1.9700000000000006</v>
      </c>
      <c r="H126" s="233">
        <f>'Heros Stats (EDIT)'!G159</f>
        <v>85.272727272727252</v>
      </c>
      <c r="I126" s="233">
        <f>'Heros Stats (EDIT)'!H159</f>
        <v>1.1309090909090909</v>
      </c>
      <c r="J126" s="233">
        <f>'Heros Stats (EDIT)'!I159</f>
        <v>0</v>
      </c>
      <c r="K126" s="233">
        <f>'Heros Stats (EDIT)'!J159</f>
        <v>0</v>
      </c>
      <c r="L126" s="233">
        <f>'Heros Stats (EDIT)'!K159</f>
        <v>0</v>
      </c>
      <c r="M126" s="233">
        <f>'Heros Stats (EDIT)'!L159</f>
        <v>0</v>
      </c>
      <c r="N126" s="233">
        <f>'Heros Stats (EDIT)'!M159</f>
        <v>0.5</v>
      </c>
      <c r="O126" s="233">
        <f>'Heros Stats (EDIT)'!N159</f>
        <v>0</v>
      </c>
      <c r="P126" s="233">
        <f>'Heros Stats (EDIT)'!O159</f>
        <v>0</v>
      </c>
      <c r="Q126" s="233">
        <f>'Heros Stats (EDIT)'!P159</f>
        <v>0</v>
      </c>
      <c r="R126" s="233">
        <f>'Heros Stats (EDIT)'!Q159</f>
        <v>41.181818181818187</v>
      </c>
      <c r="S126" s="233">
        <f>'Heros Stats (EDIT)'!R159</f>
        <v>36</v>
      </c>
      <c r="T126" s="233">
        <f>'Heros Stats (EDIT)'!S159</f>
        <v>0</v>
      </c>
      <c r="U126" s="233">
        <f>'Heros Stats (EDIT)'!T159</f>
        <v>0</v>
      </c>
      <c r="V126" s="233">
        <f>'Heros Stats (EDIT)'!U159</f>
        <v>2</v>
      </c>
      <c r="W126" s="233">
        <f>'Heros Stats (EDIT)'!V159</f>
        <v>3.4</v>
      </c>
      <c r="X126" s="1"/>
      <c r="Y126" s="1"/>
      <c r="Z126" s="1"/>
      <c r="AA126" s="1"/>
      <c r="AB126" s="1"/>
      <c r="AC126" s="1"/>
      <c r="AD126" s="1"/>
      <c r="AE126" s="1"/>
      <c r="AF126" s="1"/>
    </row>
    <row r="127" spans="1:32" ht="12.75" customHeight="1" x14ac:dyDescent="0.15">
      <c r="A127" s="6" t="b">
        <f>AND(IF((B127=Calculator!$B$3),1,0),IF((C127=Calculator!$D$3),1,0))</f>
        <v>0</v>
      </c>
      <c r="B127" s="130" t="s">
        <v>372</v>
      </c>
      <c r="C127" s="130">
        <v>6</v>
      </c>
      <c r="D127" s="233">
        <f>'Heros Stats (EDIT)'!C160</f>
        <v>1111</v>
      </c>
      <c r="E127" s="233">
        <f>'Heros Stats (EDIT)'!D160</f>
        <v>5.2649999999999997</v>
      </c>
      <c r="F127" s="233">
        <f>'Heros Stats (EDIT)'!E160</f>
        <v>290</v>
      </c>
      <c r="G127" s="233">
        <f>'Heros Stats (EDIT)'!F160</f>
        <v>2.1300000000000008</v>
      </c>
      <c r="H127" s="233">
        <f>'Heros Stats (EDIT)'!G160</f>
        <v>91.090909090909065</v>
      </c>
      <c r="I127" s="233">
        <f>'Heros Stats (EDIT)'!H160</f>
        <v>1.1636363636363636</v>
      </c>
      <c r="J127" s="233">
        <f>'Heros Stats (EDIT)'!I160</f>
        <v>0</v>
      </c>
      <c r="K127" s="233">
        <f>'Heros Stats (EDIT)'!J160</f>
        <v>0</v>
      </c>
      <c r="L127" s="233">
        <f>'Heros Stats (EDIT)'!K160</f>
        <v>0</v>
      </c>
      <c r="M127" s="233">
        <f>'Heros Stats (EDIT)'!L160</f>
        <v>0</v>
      </c>
      <c r="N127" s="233">
        <f>'Heros Stats (EDIT)'!M160</f>
        <v>0.5</v>
      </c>
      <c r="O127" s="233">
        <f>'Heros Stats (EDIT)'!N160</f>
        <v>0</v>
      </c>
      <c r="P127" s="233">
        <f>'Heros Stats (EDIT)'!O160</f>
        <v>0</v>
      </c>
      <c r="Q127" s="233">
        <f>'Heros Stats (EDIT)'!P160</f>
        <v>0</v>
      </c>
      <c r="R127" s="233">
        <f>'Heros Stats (EDIT)'!Q160</f>
        <v>45.727272727272734</v>
      </c>
      <c r="S127" s="233">
        <f>'Heros Stats (EDIT)'!R160</f>
        <v>40</v>
      </c>
      <c r="T127" s="233">
        <f>'Heros Stats (EDIT)'!S160</f>
        <v>0</v>
      </c>
      <c r="U127" s="233">
        <f>'Heros Stats (EDIT)'!T160</f>
        <v>0</v>
      </c>
      <c r="V127" s="233">
        <f>'Heros Stats (EDIT)'!U160</f>
        <v>2</v>
      </c>
      <c r="W127" s="233">
        <f>'Heros Stats (EDIT)'!V160</f>
        <v>3.4</v>
      </c>
      <c r="X127" s="1"/>
      <c r="Y127" s="1"/>
      <c r="Z127" s="1"/>
      <c r="AA127" s="1"/>
      <c r="AB127" s="1"/>
      <c r="AC127" s="1"/>
      <c r="AD127" s="1"/>
      <c r="AE127" s="1"/>
      <c r="AF127" s="1"/>
    </row>
    <row r="128" spans="1:32" ht="12.75" customHeight="1" x14ac:dyDescent="0.15">
      <c r="A128" s="6" t="b">
        <f>AND(IF((B128=Calculator!$B$3),1,0),IF((C128=Calculator!$D$3),1,0))</f>
        <v>0</v>
      </c>
      <c r="B128" s="130" t="s">
        <v>375</v>
      </c>
      <c r="C128" s="130">
        <v>7</v>
      </c>
      <c r="D128" s="233">
        <f>'Heros Stats (EDIT)'!C161</f>
        <v>1185</v>
      </c>
      <c r="E128" s="233">
        <f>'Heros Stats (EDIT)'!D161</f>
        <v>5.6159999999999997</v>
      </c>
      <c r="F128" s="233">
        <f>'Heros Stats (EDIT)'!E161</f>
        <v>312</v>
      </c>
      <c r="G128" s="233">
        <f>'Heros Stats (EDIT)'!F161</f>
        <v>2.2900000000000009</v>
      </c>
      <c r="H128" s="233">
        <f>'Heros Stats (EDIT)'!G161</f>
        <v>96.909090909090878</v>
      </c>
      <c r="I128" s="233">
        <f>'Heros Stats (EDIT)'!H161</f>
        <v>1.1963636363636363</v>
      </c>
      <c r="J128" s="233">
        <f>'Heros Stats (EDIT)'!I161</f>
        <v>0</v>
      </c>
      <c r="K128" s="233">
        <f>'Heros Stats (EDIT)'!J161</f>
        <v>0</v>
      </c>
      <c r="L128" s="233">
        <f>'Heros Stats (EDIT)'!K161</f>
        <v>0</v>
      </c>
      <c r="M128" s="233">
        <f>'Heros Stats (EDIT)'!L161</f>
        <v>0</v>
      </c>
      <c r="N128" s="233">
        <f>'Heros Stats (EDIT)'!M161</f>
        <v>0.5</v>
      </c>
      <c r="O128" s="233">
        <f>'Heros Stats (EDIT)'!N161</f>
        <v>0</v>
      </c>
      <c r="P128" s="233">
        <f>'Heros Stats (EDIT)'!O161</f>
        <v>0</v>
      </c>
      <c r="Q128" s="233">
        <f>'Heros Stats (EDIT)'!P161</f>
        <v>0</v>
      </c>
      <c r="R128" s="233">
        <f>'Heros Stats (EDIT)'!Q161</f>
        <v>50.27272727272728</v>
      </c>
      <c r="S128" s="233">
        <f>'Heros Stats (EDIT)'!R161</f>
        <v>44</v>
      </c>
      <c r="T128" s="233">
        <f>'Heros Stats (EDIT)'!S161</f>
        <v>0</v>
      </c>
      <c r="U128" s="233">
        <f>'Heros Stats (EDIT)'!T161</f>
        <v>0</v>
      </c>
      <c r="V128" s="233">
        <f>'Heros Stats (EDIT)'!U161</f>
        <v>2</v>
      </c>
      <c r="W128" s="233">
        <f>'Heros Stats (EDIT)'!V161</f>
        <v>3.4</v>
      </c>
      <c r="X128" s="1"/>
      <c r="Y128" s="1"/>
      <c r="Z128" s="1"/>
      <c r="AA128" s="1"/>
      <c r="AB128" s="1"/>
      <c r="AC128" s="1"/>
      <c r="AD128" s="1"/>
      <c r="AE128" s="1"/>
      <c r="AF128" s="1"/>
    </row>
    <row r="129" spans="1:32" ht="12.75" customHeight="1" x14ac:dyDescent="0.15">
      <c r="A129" s="6" t="b">
        <f>AND(IF((B129=Calculator!$B$3),1,0),IF((C129=Calculator!$D$3),1,0))</f>
        <v>0</v>
      </c>
      <c r="B129" s="130" t="s">
        <v>376</v>
      </c>
      <c r="C129" s="130">
        <v>8</v>
      </c>
      <c r="D129" s="233">
        <f>'Heros Stats (EDIT)'!C162</f>
        <v>1259</v>
      </c>
      <c r="E129" s="233">
        <f>'Heros Stats (EDIT)'!D162</f>
        <v>5.9669999999999996</v>
      </c>
      <c r="F129" s="233">
        <f>'Heros Stats (EDIT)'!E162</f>
        <v>334</v>
      </c>
      <c r="G129" s="233">
        <f>'Heros Stats (EDIT)'!F162</f>
        <v>2.4500000000000011</v>
      </c>
      <c r="H129" s="233">
        <f>'Heros Stats (EDIT)'!G162</f>
        <v>102.72727272727269</v>
      </c>
      <c r="I129" s="233">
        <f>'Heros Stats (EDIT)'!H162</f>
        <v>1.229090909090909</v>
      </c>
      <c r="J129" s="233">
        <f>'Heros Stats (EDIT)'!I162</f>
        <v>0</v>
      </c>
      <c r="K129" s="233">
        <f>'Heros Stats (EDIT)'!J162</f>
        <v>0</v>
      </c>
      <c r="L129" s="233">
        <f>'Heros Stats (EDIT)'!K162</f>
        <v>0</v>
      </c>
      <c r="M129" s="233">
        <f>'Heros Stats (EDIT)'!L162</f>
        <v>0</v>
      </c>
      <c r="N129" s="233">
        <f>'Heros Stats (EDIT)'!M162</f>
        <v>0.5</v>
      </c>
      <c r="O129" s="233">
        <f>'Heros Stats (EDIT)'!N162</f>
        <v>0</v>
      </c>
      <c r="P129" s="233">
        <f>'Heros Stats (EDIT)'!O162</f>
        <v>0</v>
      </c>
      <c r="Q129" s="233">
        <f>'Heros Stats (EDIT)'!P162</f>
        <v>0</v>
      </c>
      <c r="R129" s="233">
        <f>'Heros Stats (EDIT)'!Q162</f>
        <v>54.818181818181827</v>
      </c>
      <c r="S129" s="233">
        <f>'Heros Stats (EDIT)'!R162</f>
        <v>48</v>
      </c>
      <c r="T129" s="233">
        <f>'Heros Stats (EDIT)'!S162</f>
        <v>0</v>
      </c>
      <c r="U129" s="233">
        <f>'Heros Stats (EDIT)'!T162</f>
        <v>0</v>
      </c>
      <c r="V129" s="233">
        <f>'Heros Stats (EDIT)'!U162</f>
        <v>2</v>
      </c>
      <c r="W129" s="233">
        <f>'Heros Stats (EDIT)'!V162</f>
        <v>3.4</v>
      </c>
      <c r="X129" s="1"/>
      <c r="Y129" s="1"/>
      <c r="Z129" s="1"/>
      <c r="AA129" s="1"/>
      <c r="AB129" s="1"/>
      <c r="AC129" s="1"/>
      <c r="AD129" s="1"/>
      <c r="AE129" s="1"/>
      <c r="AF129" s="1"/>
    </row>
    <row r="130" spans="1:32" ht="12.75" customHeight="1" x14ac:dyDescent="0.15">
      <c r="A130" s="6" t="b">
        <f>AND(IF((B130=Calculator!$B$3),1,0),IF((C130=Calculator!$D$3),1,0))</f>
        <v>0</v>
      </c>
      <c r="B130" s="130" t="s">
        <v>379</v>
      </c>
      <c r="C130" s="130">
        <v>9</v>
      </c>
      <c r="D130" s="233">
        <f>'Heros Stats (EDIT)'!C163</f>
        <v>1333</v>
      </c>
      <c r="E130" s="233">
        <f>'Heros Stats (EDIT)'!D163</f>
        <v>6.3179999999999996</v>
      </c>
      <c r="F130" s="233">
        <f>'Heros Stats (EDIT)'!E163</f>
        <v>356</v>
      </c>
      <c r="G130" s="233">
        <f>'Heros Stats (EDIT)'!F163</f>
        <v>2.6100000000000012</v>
      </c>
      <c r="H130" s="233">
        <f>'Heros Stats (EDIT)'!G163</f>
        <v>108.5454545454545</v>
      </c>
      <c r="I130" s="233">
        <f>'Heros Stats (EDIT)'!H163</f>
        <v>1.2618181818181817</v>
      </c>
      <c r="J130" s="233">
        <f>'Heros Stats (EDIT)'!I163</f>
        <v>0</v>
      </c>
      <c r="K130" s="233">
        <f>'Heros Stats (EDIT)'!J163</f>
        <v>0</v>
      </c>
      <c r="L130" s="233">
        <f>'Heros Stats (EDIT)'!K163</f>
        <v>0</v>
      </c>
      <c r="M130" s="233">
        <f>'Heros Stats (EDIT)'!L163</f>
        <v>0</v>
      </c>
      <c r="N130" s="233">
        <f>'Heros Stats (EDIT)'!M163</f>
        <v>0.5</v>
      </c>
      <c r="O130" s="233">
        <f>'Heros Stats (EDIT)'!N163</f>
        <v>0</v>
      </c>
      <c r="P130" s="233">
        <f>'Heros Stats (EDIT)'!O163</f>
        <v>0</v>
      </c>
      <c r="Q130" s="233">
        <f>'Heros Stats (EDIT)'!P163</f>
        <v>0</v>
      </c>
      <c r="R130" s="233">
        <f>'Heros Stats (EDIT)'!Q163</f>
        <v>59.363636363636374</v>
      </c>
      <c r="S130" s="233">
        <f>'Heros Stats (EDIT)'!R163</f>
        <v>52</v>
      </c>
      <c r="T130" s="233">
        <f>'Heros Stats (EDIT)'!S163</f>
        <v>0</v>
      </c>
      <c r="U130" s="233">
        <f>'Heros Stats (EDIT)'!T163</f>
        <v>0</v>
      </c>
      <c r="V130" s="233">
        <f>'Heros Stats (EDIT)'!U163</f>
        <v>2</v>
      </c>
      <c r="W130" s="233">
        <f>'Heros Stats (EDIT)'!V163</f>
        <v>3.4</v>
      </c>
      <c r="X130" s="1"/>
      <c r="Y130" s="1"/>
      <c r="Z130" s="1"/>
      <c r="AA130" s="1"/>
      <c r="AB130" s="1"/>
      <c r="AC130" s="1"/>
      <c r="AD130" s="1"/>
      <c r="AE130" s="1"/>
      <c r="AF130" s="1"/>
    </row>
    <row r="131" spans="1:32" ht="12.75" customHeight="1" x14ac:dyDescent="0.15">
      <c r="A131" s="6" t="b">
        <f>AND(IF((B131=Calculator!$B$3),1,0),IF((C131=Calculator!$D$3),1,0))</f>
        <v>0</v>
      </c>
      <c r="B131" s="130" t="s">
        <v>380</v>
      </c>
      <c r="C131" s="130">
        <v>10</v>
      </c>
      <c r="D131" s="233">
        <f>'Heros Stats (EDIT)'!C164</f>
        <v>1407</v>
      </c>
      <c r="E131" s="233">
        <f>'Heros Stats (EDIT)'!D164</f>
        <v>6.6689999999999996</v>
      </c>
      <c r="F131" s="233">
        <f>'Heros Stats (EDIT)'!E164</f>
        <v>378</v>
      </c>
      <c r="G131" s="233">
        <f>'Heros Stats (EDIT)'!F164</f>
        <v>2.7700000000000014</v>
      </c>
      <c r="H131" s="233">
        <f>'Heros Stats (EDIT)'!G164</f>
        <v>114.36363636363632</v>
      </c>
      <c r="I131" s="233">
        <f>'Heros Stats (EDIT)'!H164</f>
        <v>1.2945454545454544</v>
      </c>
      <c r="J131" s="233">
        <f>'Heros Stats (EDIT)'!I164</f>
        <v>0</v>
      </c>
      <c r="K131" s="233">
        <f>'Heros Stats (EDIT)'!J164</f>
        <v>0</v>
      </c>
      <c r="L131" s="233">
        <f>'Heros Stats (EDIT)'!K164</f>
        <v>0</v>
      </c>
      <c r="M131" s="233">
        <f>'Heros Stats (EDIT)'!L164</f>
        <v>0</v>
      </c>
      <c r="N131" s="233">
        <f>'Heros Stats (EDIT)'!M164</f>
        <v>0.5</v>
      </c>
      <c r="O131" s="233">
        <f>'Heros Stats (EDIT)'!N164</f>
        <v>0</v>
      </c>
      <c r="P131" s="233">
        <f>'Heros Stats (EDIT)'!O164</f>
        <v>0</v>
      </c>
      <c r="Q131" s="233">
        <f>'Heros Stats (EDIT)'!P164</f>
        <v>0</v>
      </c>
      <c r="R131" s="233">
        <f>'Heros Stats (EDIT)'!Q164</f>
        <v>63.909090909090921</v>
      </c>
      <c r="S131" s="233">
        <f>'Heros Stats (EDIT)'!R164</f>
        <v>56</v>
      </c>
      <c r="T131" s="233">
        <f>'Heros Stats (EDIT)'!S164</f>
        <v>0</v>
      </c>
      <c r="U131" s="233">
        <f>'Heros Stats (EDIT)'!T164</f>
        <v>0</v>
      </c>
      <c r="V131" s="233">
        <f>'Heros Stats (EDIT)'!U164</f>
        <v>2</v>
      </c>
      <c r="W131" s="233">
        <f>'Heros Stats (EDIT)'!V164</f>
        <v>3.4</v>
      </c>
      <c r="X131" s="1"/>
      <c r="Y131" s="1"/>
      <c r="Z131" s="1"/>
      <c r="AA131" s="1"/>
      <c r="AB131" s="1"/>
      <c r="AC131" s="1"/>
      <c r="AD131" s="1"/>
      <c r="AE131" s="1"/>
      <c r="AF131" s="1"/>
    </row>
    <row r="132" spans="1:32" ht="12.75" customHeight="1" x14ac:dyDescent="0.15">
      <c r="A132" s="6" t="b">
        <f>AND(IF((B132=Calculator!$B$3),1,0),IF((C132=Calculator!$D$3),1,0))</f>
        <v>0</v>
      </c>
      <c r="B132" s="130" t="s">
        <v>404</v>
      </c>
      <c r="C132" s="130">
        <v>11</v>
      </c>
      <c r="D132" s="233">
        <f>'Heros Stats (EDIT)'!C165</f>
        <v>1481</v>
      </c>
      <c r="E132" s="233">
        <f>'Heros Stats (EDIT)'!D165</f>
        <v>7.02</v>
      </c>
      <c r="F132" s="233">
        <f>'Heros Stats (EDIT)'!E165</f>
        <v>400</v>
      </c>
      <c r="G132" s="233">
        <f>'Heros Stats (EDIT)'!F165</f>
        <v>2.9300000000000015</v>
      </c>
      <c r="H132" s="233">
        <f>'Heros Stats (EDIT)'!G165</f>
        <v>120.18181818181813</v>
      </c>
      <c r="I132" s="233">
        <f>'Heros Stats (EDIT)'!H165</f>
        <v>1.3272727272727272</v>
      </c>
      <c r="J132" s="233">
        <f>'Heros Stats (EDIT)'!I165</f>
        <v>0</v>
      </c>
      <c r="K132" s="233">
        <f>'Heros Stats (EDIT)'!J165</f>
        <v>0</v>
      </c>
      <c r="L132" s="233">
        <f>'Heros Stats (EDIT)'!K165</f>
        <v>0</v>
      </c>
      <c r="M132" s="233">
        <f>'Heros Stats (EDIT)'!L165</f>
        <v>0</v>
      </c>
      <c r="N132" s="233">
        <f>'Heros Stats (EDIT)'!M165</f>
        <v>0.5</v>
      </c>
      <c r="O132" s="233">
        <f>'Heros Stats (EDIT)'!N165</f>
        <v>0</v>
      </c>
      <c r="P132" s="233">
        <f>'Heros Stats (EDIT)'!O165</f>
        <v>0</v>
      </c>
      <c r="Q132" s="233">
        <f>'Heros Stats (EDIT)'!P165</f>
        <v>0</v>
      </c>
      <c r="R132" s="233">
        <f>'Heros Stats (EDIT)'!Q165</f>
        <v>68.454545454545467</v>
      </c>
      <c r="S132" s="233">
        <f>'Heros Stats (EDIT)'!R165</f>
        <v>60</v>
      </c>
      <c r="T132" s="233">
        <f>'Heros Stats (EDIT)'!S165</f>
        <v>0</v>
      </c>
      <c r="U132" s="233">
        <f>'Heros Stats (EDIT)'!T165</f>
        <v>0</v>
      </c>
      <c r="V132" s="233">
        <f>'Heros Stats (EDIT)'!U165</f>
        <v>2</v>
      </c>
      <c r="W132" s="233">
        <f>'Heros Stats (EDIT)'!V165</f>
        <v>3.4</v>
      </c>
      <c r="X132" s="1"/>
      <c r="Y132" s="1"/>
      <c r="Z132" s="1"/>
      <c r="AA132" s="1"/>
      <c r="AB132" s="1"/>
      <c r="AC132" s="1"/>
      <c r="AD132" s="1"/>
      <c r="AE132" s="1"/>
      <c r="AF132" s="1"/>
    </row>
    <row r="133" spans="1:32" ht="12.75" customHeight="1" x14ac:dyDescent="0.15">
      <c r="A133" s="6" t="b">
        <f>AND(IF((B133=Calculator!$B$3),1,0),IF((C133=Calculator!$D$3),1,0))</f>
        <v>0</v>
      </c>
      <c r="B133" s="130" t="s">
        <v>405</v>
      </c>
      <c r="C133" s="130">
        <v>12</v>
      </c>
      <c r="D133" s="233">
        <f>'Heros Stats (EDIT)'!C166</f>
        <v>1555</v>
      </c>
      <c r="E133" s="233">
        <f>'Heros Stats (EDIT)'!D166</f>
        <v>7.3709999999999996</v>
      </c>
      <c r="F133" s="233">
        <f>'Heros Stats (EDIT)'!E166</f>
        <v>422</v>
      </c>
      <c r="G133" s="233">
        <f>'Heros Stats (EDIT)'!F166</f>
        <v>3.0900000000000016</v>
      </c>
      <c r="H133" s="233">
        <f>'Heros Stats (EDIT)'!G166</f>
        <v>125.99999999999994</v>
      </c>
      <c r="I133" s="233">
        <f>'Heros Stats (EDIT)'!H166</f>
        <v>1.3599999999999999</v>
      </c>
      <c r="J133" s="233">
        <f>'Heros Stats (EDIT)'!I166</f>
        <v>0</v>
      </c>
      <c r="K133" s="233">
        <f>'Heros Stats (EDIT)'!J166</f>
        <v>0</v>
      </c>
      <c r="L133" s="233">
        <f>'Heros Stats (EDIT)'!K166</f>
        <v>0</v>
      </c>
      <c r="M133" s="233">
        <f>'Heros Stats (EDIT)'!L166</f>
        <v>0</v>
      </c>
      <c r="N133" s="233">
        <f>'Heros Stats (EDIT)'!M166</f>
        <v>0.5</v>
      </c>
      <c r="O133" s="233">
        <f>'Heros Stats (EDIT)'!N166</f>
        <v>0</v>
      </c>
      <c r="P133" s="233">
        <f>'Heros Stats (EDIT)'!O166</f>
        <v>0</v>
      </c>
      <c r="Q133" s="233">
        <f>'Heros Stats (EDIT)'!P166</f>
        <v>0</v>
      </c>
      <c r="R133" s="233">
        <f>'Heros Stats (EDIT)'!Q166</f>
        <v>73.000000000000014</v>
      </c>
      <c r="S133" s="233">
        <f>'Heros Stats (EDIT)'!R166</f>
        <v>64</v>
      </c>
      <c r="T133" s="233">
        <f>'Heros Stats (EDIT)'!S166</f>
        <v>0</v>
      </c>
      <c r="U133" s="233">
        <f>'Heros Stats (EDIT)'!T166</f>
        <v>0</v>
      </c>
      <c r="V133" s="233">
        <f>'Heros Stats (EDIT)'!U166</f>
        <v>2</v>
      </c>
      <c r="W133" s="233">
        <f>'Heros Stats (EDIT)'!V166</f>
        <v>3.4</v>
      </c>
      <c r="X133" s="1"/>
      <c r="Y133" s="1"/>
      <c r="Z133" s="1"/>
      <c r="AA133" s="1"/>
      <c r="AB133" s="1"/>
      <c r="AC133" s="1"/>
      <c r="AD133" s="1"/>
      <c r="AE133" s="1"/>
      <c r="AF133" s="1"/>
    </row>
    <row r="134" spans="1:32" ht="15" customHeight="1" x14ac:dyDescent="0.15">
      <c r="A134" s="6" t="b">
        <f>AND(IF((B134=Calculator!$B$3),1,0),IF((C134=Calculator!$D$3),1,0))</f>
        <v>0</v>
      </c>
      <c r="B134" s="235" t="s">
        <v>48</v>
      </c>
      <c r="C134" s="130">
        <v>1</v>
      </c>
      <c r="D134" s="233">
        <f>'Heros Stats (EDIT)'!C170</f>
        <v>801</v>
      </c>
      <c r="E134" s="233">
        <f>'Heros Stats (EDIT)'!D170</f>
        <v>3.39</v>
      </c>
      <c r="F134" s="233">
        <f>'Heros Stats (EDIT)'!E170</f>
        <v>0</v>
      </c>
      <c r="G134" s="233">
        <f>'Heros Stats (EDIT)'!F170</f>
        <v>0</v>
      </c>
      <c r="H134" s="233">
        <f>'Heros Stats (EDIT)'!G170</f>
        <v>80</v>
      </c>
      <c r="I134" s="233">
        <f>'Heros Stats (EDIT)'!H170</f>
        <v>1</v>
      </c>
      <c r="J134" s="233">
        <f>'Heros Stats (EDIT)'!I170</f>
        <v>0</v>
      </c>
      <c r="K134" s="233">
        <f>'Heros Stats (EDIT)'!J170</f>
        <v>0</v>
      </c>
      <c r="L134" s="233">
        <f>'Heros Stats (EDIT)'!K170</f>
        <v>0</v>
      </c>
      <c r="M134" s="233">
        <f>'Heros Stats (EDIT)'!L170</f>
        <v>0</v>
      </c>
      <c r="N134" s="233">
        <f>'Heros Stats (EDIT)'!M170</f>
        <v>0.5</v>
      </c>
      <c r="O134" s="233">
        <f>'Heros Stats (EDIT)'!N170</f>
        <v>0</v>
      </c>
      <c r="P134" s="233">
        <f>'Heros Stats (EDIT)'!O170</f>
        <v>0</v>
      </c>
      <c r="Q134" s="233">
        <f>'Heros Stats (EDIT)'!P170</f>
        <v>0</v>
      </c>
      <c r="R134" s="233">
        <f>'Heros Stats (EDIT)'!Q170</f>
        <v>30</v>
      </c>
      <c r="S134" s="233">
        <f>'Heros Stats (EDIT)'!R170</f>
        <v>20</v>
      </c>
      <c r="T134" s="233">
        <f>'Heros Stats (EDIT)'!S170</f>
        <v>0</v>
      </c>
      <c r="U134" s="233">
        <f>'Heros Stats (EDIT)'!T170</f>
        <v>0</v>
      </c>
      <c r="V134" s="233">
        <f>'Heros Stats (EDIT)'!U170</f>
        <v>1.8</v>
      </c>
      <c r="W134" s="233">
        <f>'Heros Stats (EDIT)'!V170</f>
        <v>3.3</v>
      </c>
    </row>
    <row r="135" spans="1:32" ht="15" customHeight="1" x14ac:dyDescent="0.15">
      <c r="A135" s="6" t="b">
        <f>AND(IF((B135=Calculator!$B$3),1,0),IF((C135=Calculator!$D$3),1,0))</f>
        <v>0</v>
      </c>
      <c r="B135" s="235" t="s">
        <v>48</v>
      </c>
      <c r="C135" s="130">
        <v>2</v>
      </c>
      <c r="D135" s="233">
        <f>'Heros Stats (EDIT)'!C171</f>
        <v>875</v>
      </c>
      <c r="E135" s="233">
        <f>'Heros Stats (EDIT)'!D171</f>
        <v>3.7399999999999998</v>
      </c>
      <c r="F135" s="233">
        <f>'Heros Stats (EDIT)'!E171</f>
        <v>0</v>
      </c>
      <c r="G135" s="233">
        <f>'Heros Stats (EDIT)'!F171</f>
        <v>0</v>
      </c>
      <c r="H135" s="233">
        <f>'Heros Stats (EDIT)'!G171</f>
        <v>86.727272727272734</v>
      </c>
      <c r="I135" s="233">
        <f>'Heros Stats (EDIT)'!H171</f>
        <v>1.0327272727272727</v>
      </c>
      <c r="J135" s="233">
        <f>'Heros Stats (EDIT)'!I171</f>
        <v>0</v>
      </c>
      <c r="K135" s="233">
        <f>'Heros Stats (EDIT)'!J171</f>
        <v>0</v>
      </c>
      <c r="L135" s="233">
        <f>'Heros Stats (EDIT)'!K171</f>
        <v>0</v>
      </c>
      <c r="M135" s="233">
        <f>'Heros Stats (EDIT)'!L171</f>
        <v>0</v>
      </c>
      <c r="N135" s="233">
        <f>'Heros Stats (EDIT)'!M171</f>
        <v>0.5</v>
      </c>
      <c r="O135" s="233">
        <f>'Heros Stats (EDIT)'!N171</f>
        <v>0</v>
      </c>
      <c r="P135" s="233">
        <f>'Heros Stats (EDIT)'!O171</f>
        <v>0</v>
      </c>
      <c r="Q135" s="233">
        <f>'Heros Stats (EDIT)'!P171</f>
        <v>0</v>
      </c>
      <c r="R135" s="233">
        <f>'Heros Stats (EDIT)'!Q171</f>
        <v>36</v>
      </c>
      <c r="S135" s="233">
        <f>'Heros Stats (EDIT)'!R171</f>
        <v>26</v>
      </c>
      <c r="T135" s="233">
        <f>'Heros Stats (EDIT)'!S171</f>
        <v>0</v>
      </c>
      <c r="U135" s="233">
        <f>'Heros Stats (EDIT)'!T171</f>
        <v>0</v>
      </c>
      <c r="V135" s="233">
        <f>'Heros Stats (EDIT)'!U171</f>
        <v>1.8</v>
      </c>
      <c r="W135" s="233">
        <f>'Heros Stats (EDIT)'!V171</f>
        <v>3.3</v>
      </c>
    </row>
    <row r="136" spans="1:32" ht="15" customHeight="1" x14ac:dyDescent="0.15">
      <c r="A136" s="6" t="b">
        <f>AND(IF((B136=Calculator!$B$3),1,0),IF((C136=Calculator!$D$3),1,0))</f>
        <v>0</v>
      </c>
      <c r="B136" s="235" t="s">
        <v>48</v>
      </c>
      <c r="C136" s="130">
        <v>3</v>
      </c>
      <c r="D136" s="233">
        <f>'Heros Stats (EDIT)'!C172</f>
        <v>949</v>
      </c>
      <c r="E136" s="233">
        <f>'Heros Stats (EDIT)'!D172</f>
        <v>4.09</v>
      </c>
      <c r="F136" s="233">
        <f>'Heros Stats (EDIT)'!E172</f>
        <v>0</v>
      </c>
      <c r="G136" s="233">
        <f>'Heros Stats (EDIT)'!F172</f>
        <v>0</v>
      </c>
      <c r="H136" s="233">
        <f>'Heros Stats (EDIT)'!G172</f>
        <v>93.454545454545467</v>
      </c>
      <c r="I136" s="233">
        <f>'Heros Stats (EDIT)'!H172</f>
        <v>1.0654545454545454</v>
      </c>
      <c r="J136" s="233">
        <f>'Heros Stats (EDIT)'!I172</f>
        <v>0</v>
      </c>
      <c r="K136" s="233">
        <f>'Heros Stats (EDIT)'!J172</f>
        <v>0</v>
      </c>
      <c r="L136" s="233">
        <f>'Heros Stats (EDIT)'!K172</f>
        <v>0</v>
      </c>
      <c r="M136" s="233">
        <f>'Heros Stats (EDIT)'!L172</f>
        <v>0</v>
      </c>
      <c r="N136" s="233">
        <f>'Heros Stats (EDIT)'!M172</f>
        <v>0.5</v>
      </c>
      <c r="O136" s="233">
        <f>'Heros Stats (EDIT)'!N172</f>
        <v>0</v>
      </c>
      <c r="P136" s="233">
        <f>'Heros Stats (EDIT)'!O172</f>
        <v>0</v>
      </c>
      <c r="Q136" s="233">
        <f>'Heros Stats (EDIT)'!P172</f>
        <v>0</v>
      </c>
      <c r="R136" s="233">
        <f>'Heros Stats (EDIT)'!Q172</f>
        <v>42</v>
      </c>
      <c r="S136" s="233">
        <f>'Heros Stats (EDIT)'!R172</f>
        <v>32</v>
      </c>
      <c r="T136" s="233">
        <f>'Heros Stats (EDIT)'!S172</f>
        <v>0</v>
      </c>
      <c r="U136" s="233">
        <f>'Heros Stats (EDIT)'!T172</f>
        <v>0</v>
      </c>
      <c r="V136" s="233">
        <f>'Heros Stats (EDIT)'!U172</f>
        <v>1.8</v>
      </c>
      <c r="W136" s="233">
        <f>'Heros Stats (EDIT)'!V172</f>
        <v>3.3</v>
      </c>
    </row>
    <row r="137" spans="1:32" ht="15" customHeight="1" x14ac:dyDescent="0.15">
      <c r="A137" s="6" t="b">
        <f>AND(IF((B137=Calculator!$B$3),1,0),IF((C137=Calculator!$D$3),1,0))</f>
        <v>0</v>
      </c>
      <c r="B137" s="235" t="s">
        <v>48</v>
      </c>
      <c r="C137" s="130">
        <v>4</v>
      </c>
      <c r="D137" s="233">
        <f>'Heros Stats (EDIT)'!C173</f>
        <v>1023</v>
      </c>
      <c r="E137" s="233">
        <f>'Heros Stats (EDIT)'!D173</f>
        <v>4.4399999999999995</v>
      </c>
      <c r="F137" s="233">
        <f>'Heros Stats (EDIT)'!E173</f>
        <v>0</v>
      </c>
      <c r="G137" s="233">
        <f>'Heros Stats (EDIT)'!F173</f>
        <v>0</v>
      </c>
      <c r="H137" s="233">
        <f>'Heros Stats (EDIT)'!G173</f>
        <v>100.1818181818182</v>
      </c>
      <c r="I137" s="233">
        <f>'Heros Stats (EDIT)'!H173</f>
        <v>1.0981818181818181</v>
      </c>
      <c r="J137" s="233">
        <f>'Heros Stats (EDIT)'!I173</f>
        <v>0</v>
      </c>
      <c r="K137" s="233">
        <f>'Heros Stats (EDIT)'!J173</f>
        <v>0</v>
      </c>
      <c r="L137" s="233">
        <f>'Heros Stats (EDIT)'!K173</f>
        <v>0</v>
      </c>
      <c r="M137" s="233">
        <f>'Heros Stats (EDIT)'!L173</f>
        <v>0</v>
      </c>
      <c r="N137" s="233">
        <f>'Heros Stats (EDIT)'!M173</f>
        <v>0.5</v>
      </c>
      <c r="O137" s="233">
        <f>'Heros Stats (EDIT)'!N173</f>
        <v>0</v>
      </c>
      <c r="P137" s="233">
        <f>'Heros Stats (EDIT)'!O173</f>
        <v>0</v>
      </c>
      <c r="Q137" s="233">
        <f>'Heros Stats (EDIT)'!P173</f>
        <v>0</v>
      </c>
      <c r="R137" s="233">
        <f>'Heros Stats (EDIT)'!Q173</f>
        <v>48</v>
      </c>
      <c r="S137" s="233">
        <f>'Heros Stats (EDIT)'!R173</f>
        <v>38</v>
      </c>
      <c r="T137" s="233">
        <f>'Heros Stats (EDIT)'!S173</f>
        <v>0</v>
      </c>
      <c r="U137" s="233">
        <f>'Heros Stats (EDIT)'!T173</f>
        <v>0</v>
      </c>
      <c r="V137" s="233">
        <f>'Heros Stats (EDIT)'!U173</f>
        <v>1.8</v>
      </c>
      <c r="W137" s="233">
        <f>'Heros Stats (EDIT)'!V173</f>
        <v>3.3</v>
      </c>
    </row>
    <row r="138" spans="1:32" ht="15" customHeight="1" x14ac:dyDescent="0.15">
      <c r="A138" s="6" t="b">
        <f>AND(IF((B138=Calculator!$B$3),1,0),IF((C138=Calculator!$D$3),1,0))</f>
        <v>0</v>
      </c>
      <c r="B138" s="235" t="s">
        <v>48</v>
      </c>
      <c r="C138" s="130">
        <v>5</v>
      </c>
      <c r="D138" s="233">
        <f>'Heros Stats (EDIT)'!C174</f>
        <v>1097</v>
      </c>
      <c r="E138" s="233">
        <f>'Heros Stats (EDIT)'!D174</f>
        <v>4.7899999999999991</v>
      </c>
      <c r="F138" s="233">
        <f>'Heros Stats (EDIT)'!E174</f>
        <v>0</v>
      </c>
      <c r="G138" s="233">
        <f>'Heros Stats (EDIT)'!F174</f>
        <v>0</v>
      </c>
      <c r="H138" s="233">
        <f>'Heros Stats (EDIT)'!G174</f>
        <v>106.90909090909093</v>
      </c>
      <c r="I138" s="233">
        <f>'Heros Stats (EDIT)'!H174</f>
        <v>1.1309090909090909</v>
      </c>
      <c r="J138" s="233">
        <f>'Heros Stats (EDIT)'!I174</f>
        <v>0</v>
      </c>
      <c r="K138" s="233">
        <f>'Heros Stats (EDIT)'!J174</f>
        <v>0</v>
      </c>
      <c r="L138" s="233">
        <f>'Heros Stats (EDIT)'!K174</f>
        <v>0</v>
      </c>
      <c r="M138" s="233">
        <f>'Heros Stats (EDIT)'!L174</f>
        <v>0</v>
      </c>
      <c r="N138" s="233">
        <f>'Heros Stats (EDIT)'!M174</f>
        <v>0.5</v>
      </c>
      <c r="O138" s="233">
        <f>'Heros Stats (EDIT)'!N174</f>
        <v>0</v>
      </c>
      <c r="P138" s="233">
        <f>'Heros Stats (EDIT)'!O174</f>
        <v>0</v>
      </c>
      <c r="Q138" s="233">
        <f>'Heros Stats (EDIT)'!P174</f>
        <v>0</v>
      </c>
      <c r="R138" s="233">
        <f>'Heros Stats (EDIT)'!Q174</f>
        <v>54</v>
      </c>
      <c r="S138" s="233">
        <f>'Heros Stats (EDIT)'!R174</f>
        <v>44</v>
      </c>
      <c r="T138" s="233">
        <f>'Heros Stats (EDIT)'!S174</f>
        <v>0</v>
      </c>
      <c r="U138" s="233">
        <f>'Heros Stats (EDIT)'!T174</f>
        <v>0</v>
      </c>
      <c r="V138" s="233">
        <f>'Heros Stats (EDIT)'!U174</f>
        <v>1.8</v>
      </c>
      <c r="W138" s="233">
        <f>'Heros Stats (EDIT)'!V174</f>
        <v>3.3</v>
      </c>
    </row>
    <row r="139" spans="1:32" ht="15" customHeight="1" x14ac:dyDescent="0.15">
      <c r="A139" s="6" t="b">
        <f>AND(IF((B139=Calculator!$B$3),1,0),IF((C139=Calculator!$D$3),1,0))</f>
        <v>0</v>
      </c>
      <c r="B139" s="235" t="s">
        <v>48</v>
      </c>
      <c r="C139" s="130">
        <v>6</v>
      </c>
      <c r="D139" s="233">
        <f>'Heros Stats (EDIT)'!C175</f>
        <v>1171</v>
      </c>
      <c r="E139" s="233">
        <f>'Heros Stats (EDIT)'!D175</f>
        <v>5.1399999999999988</v>
      </c>
      <c r="F139" s="233">
        <f>'Heros Stats (EDIT)'!E175</f>
        <v>0</v>
      </c>
      <c r="G139" s="233">
        <f>'Heros Stats (EDIT)'!F175</f>
        <v>0</v>
      </c>
      <c r="H139" s="233">
        <f>'Heros Stats (EDIT)'!G175</f>
        <v>113.63636363636367</v>
      </c>
      <c r="I139" s="233">
        <f>'Heros Stats (EDIT)'!H175</f>
        <v>1.1636363636363636</v>
      </c>
      <c r="J139" s="233">
        <f>'Heros Stats (EDIT)'!I175</f>
        <v>0</v>
      </c>
      <c r="K139" s="233">
        <f>'Heros Stats (EDIT)'!J175</f>
        <v>0</v>
      </c>
      <c r="L139" s="233">
        <f>'Heros Stats (EDIT)'!K175</f>
        <v>0</v>
      </c>
      <c r="M139" s="233">
        <f>'Heros Stats (EDIT)'!L175</f>
        <v>0</v>
      </c>
      <c r="N139" s="233">
        <f>'Heros Stats (EDIT)'!M175</f>
        <v>0.5</v>
      </c>
      <c r="O139" s="233">
        <f>'Heros Stats (EDIT)'!N175</f>
        <v>0</v>
      </c>
      <c r="P139" s="233">
        <f>'Heros Stats (EDIT)'!O175</f>
        <v>0</v>
      </c>
      <c r="Q139" s="233">
        <f>'Heros Stats (EDIT)'!P175</f>
        <v>0</v>
      </c>
      <c r="R139" s="233">
        <f>'Heros Stats (EDIT)'!Q175</f>
        <v>60</v>
      </c>
      <c r="S139" s="233">
        <f>'Heros Stats (EDIT)'!R175</f>
        <v>50</v>
      </c>
      <c r="T139" s="233">
        <f>'Heros Stats (EDIT)'!S175</f>
        <v>0</v>
      </c>
      <c r="U139" s="233">
        <f>'Heros Stats (EDIT)'!T175</f>
        <v>0</v>
      </c>
      <c r="V139" s="233">
        <f>'Heros Stats (EDIT)'!U175</f>
        <v>1.8</v>
      </c>
      <c r="W139" s="233">
        <f>'Heros Stats (EDIT)'!V175</f>
        <v>3.3</v>
      </c>
    </row>
    <row r="140" spans="1:32" ht="15" customHeight="1" x14ac:dyDescent="0.15">
      <c r="A140" s="6" t="b">
        <f>AND(IF((B140=Calculator!$B$3),1,0),IF((C140=Calculator!$D$3),1,0))</f>
        <v>0</v>
      </c>
      <c r="B140" s="235" t="s">
        <v>48</v>
      </c>
      <c r="C140" s="130">
        <v>7</v>
      </c>
      <c r="D140" s="233">
        <f>'Heros Stats (EDIT)'!C176</f>
        <v>1245</v>
      </c>
      <c r="E140" s="233">
        <f>'Heros Stats (EDIT)'!D176</f>
        <v>5.4899999999999984</v>
      </c>
      <c r="F140" s="233">
        <f>'Heros Stats (EDIT)'!E176</f>
        <v>0</v>
      </c>
      <c r="G140" s="233">
        <f>'Heros Stats (EDIT)'!F176</f>
        <v>0</v>
      </c>
      <c r="H140" s="233">
        <f>'Heros Stats (EDIT)'!G176</f>
        <v>120.3636363636364</v>
      </c>
      <c r="I140" s="233">
        <f>'Heros Stats (EDIT)'!H176</f>
        <v>1.1963636363636363</v>
      </c>
      <c r="J140" s="233">
        <f>'Heros Stats (EDIT)'!I176</f>
        <v>0</v>
      </c>
      <c r="K140" s="233">
        <f>'Heros Stats (EDIT)'!J176</f>
        <v>0</v>
      </c>
      <c r="L140" s="233">
        <f>'Heros Stats (EDIT)'!K176</f>
        <v>0</v>
      </c>
      <c r="M140" s="233">
        <f>'Heros Stats (EDIT)'!L176</f>
        <v>0</v>
      </c>
      <c r="N140" s="233">
        <f>'Heros Stats (EDIT)'!M176</f>
        <v>0.5</v>
      </c>
      <c r="O140" s="233">
        <f>'Heros Stats (EDIT)'!N176</f>
        <v>0</v>
      </c>
      <c r="P140" s="233">
        <f>'Heros Stats (EDIT)'!O176</f>
        <v>0</v>
      </c>
      <c r="Q140" s="233">
        <f>'Heros Stats (EDIT)'!P176</f>
        <v>0</v>
      </c>
      <c r="R140" s="233">
        <f>'Heros Stats (EDIT)'!Q176</f>
        <v>66</v>
      </c>
      <c r="S140" s="233">
        <f>'Heros Stats (EDIT)'!R176</f>
        <v>56</v>
      </c>
      <c r="T140" s="233">
        <f>'Heros Stats (EDIT)'!S176</f>
        <v>0</v>
      </c>
      <c r="U140" s="233">
        <f>'Heros Stats (EDIT)'!T176</f>
        <v>0</v>
      </c>
      <c r="V140" s="233">
        <f>'Heros Stats (EDIT)'!U176</f>
        <v>1.8</v>
      </c>
      <c r="W140" s="233">
        <f>'Heros Stats (EDIT)'!V176</f>
        <v>3.3</v>
      </c>
    </row>
    <row r="141" spans="1:32" ht="15" customHeight="1" x14ac:dyDescent="0.15">
      <c r="A141" s="6" t="b">
        <f>AND(IF((B141=Calculator!$B$3),1,0),IF((C141=Calculator!$D$3),1,0))</f>
        <v>0</v>
      </c>
      <c r="B141" s="235" t="s">
        <v>48</v>
      </c>
      <c r="C141" s="130">
        <v>8</v>
      </c>
      <c r="D141" s="233">
        <f>'Heros Stats (EDIT)'!C177</f>
        <v>1319</v>
      </c>
      <c r="E141" s="233">
        <f>'Heros Stats (EDIT)'!D177</f>
        <v>5.8399999999999981</v>
      </c>
      <c r="F141" s="233">
        <f>'Heros Stats (EDIT)'!E177</f>
        <v>0</v>
      </c>
      <c r="G141" s="233">
        <f>'Heros Stats (EDIT)'!F177</f>
        <v>0</v>
      </c>
      <c r="H141" s="233">
        <f>'Heros Stats (EDIT)'!G177</f>
        <v>127.09090909090914</v>
      </c>
      <c r="I141" s="233">
        <f>'Heros Stats (EDIT)'!H177</f>
        <v>1.229090909090909</v>
      </c>
      <c r="J141" s="233">
        <f>'Heros Stats (EDIT)'!I177</f>
        <v>0</v>
      </c>
      <c r="K141" s="233">
        <f>'Heros Stats (EDIT)'!J177</f>
        <v>0</v>
      </c>
      <c r="L141" s="233">
        <f>'Heros Stats (EDIT)'!K177</f>
        <v>0</v>
      </c>
      <c r="M141" s="233">
        <f>'Heros Stats (EDIT)'!L177</f>
        <v>0</v>
      </c>
      <c r="N141" s="233">
        <f>'Heros Stats (EDIT)'!M177</f>
        <v>0.5</v>
      </c>
      <c r="O141" s="233">
        <f>'Heros Stats (EDIT)'!N177</f>
        <v>0</v>
      </c>
      <c r="P141" s="233">
        <f>'Heros Stats (EDIT)'!O177</f>
        <v>0</v>
      </c>
      <c r="Q141" s="233">
        <f>'Heros Stats (EDIT)'!P177</f>
        <v>0</v>
      </c>
      <c r="R141" s="233">
        <f>'Heros Stats (EDIT)'!Q177</f>
        <v>72</v>
      </c>
      <c r="S141" s="233">
        <f>'Heros Stats (EDIT)'!R177</f>
        <v>62</v>
      </c>
      <c r="T141" s="233">
        <f>'Heros Stats (EDIT)'!S177</f>
        <v>0</v>
      </c>
      <c r="U141" s="233">
        <f>'Heros Stats (EDIT)'!T177</f>
        <v>0</v>
      </c>
      <c r="V141" s="233">
        <f>'Heros Stats (EDIT)'!U177</f>
        <v>1.8</v>
      </c>
      <c r="W141" s="233">
        <f>'Heros Stats (EDIT)'!V177</f>
        <v>3.3</v>
      </c>
    </row>
    <row r="142" spans="1:32" ht="15" customHeight="1" x14ac:dyDescent="0.15">
      <c r="A142" s="6" t="b">
        <f>AND(IF((B142=Calculator!$B$3),1,0),IF((C142=Calculator!$D$3),1,0))</f>
        <v>0</v>
      </c>
      <c r="B142" s="235" t="s">
        <v>48</v>
      </c>
      <c r="C142" s="130">
        <v>9</v>
      </c>
      <c r="D142" s="233">
        <f>'Heros Stats (EDIT)'!C178</f>
        <v>1393</v>
      </c>
      <c r="E142" s="233">
        <f>'Heros Stats (EDIT)'!D178</f>
        <v>6.1899999999999977</v>
      </c>
      <c r="F142" s="233">
        <f>'Heros Stats (EDIT)'!E178</f>
        <v>0</v>
      </c>
      <c r="G142" s="233">
        <f>'Heros Stats (EDIT)'!F178</f>
        <v>0</v>
      </c>
      <c r="H142" s="233">
        <f>'Heros Stats (EDIT)'!G178</f>
        <v>133.81818181818187</v>
      </c>
      <c r="I142" s="233">
        <f>'Heros Stats (EDIT)'!H178</f>
        <v>1.2618181818181817</v>
      </c>
      <c r="J142" s="233">
        <f>'Heros Stats (EDIT)'!I178</f>
        <v>0</v>
      </c>
      <c r="K142" s="233">
        <f>'Heros Stats (EDIT)'!J178</f>
        <v>0</v>
      </c>
      <c r="L142" s="233">
        <f>'Heros Stats (EDIT)'!K178</f>
        <v>0</v>
      </c>
      <c r="M142" s="233">
        <f>'Heros Stats (EDIT)'!L178</f>
        <v>0</v>
      </c>
      <c r="N142" s="233">
        <f>'Heros Stats (EDIT)'!M178</f>
        <v>0.5</v>
      </c>
      <c r="O142" s="233">
        <f>'Heros Stats (EDIT)'!N178</f>
        <v>0</v>
      </c>
      <c r="P142" s="233">
        <f>'Heros Stats (EDIT)'!O178</f>
        <v>0</v>
      </c>
      <c r="Q142" s="233">
        <f>'Heros Stats (EDIT)'!P178</f>
        <v>0</v>
      </c>
      <c r="R142" s="233">
        <f>'Heros Stats (EDIT)'!Q178</f>
        <v>78</v>
      </c>
      <c r="S142" s="233">
        <f>'Heros Stats (EDIT)'!R178</f>
        <v>68</v>
      </c>
      <c r="T142" s="233">
        <f>'Heros Stats (EDIT)'!S178</f>
        <v>0</v>
      </c>
      <c r="U142" s="233">
        <f>'Heros Stats (EDIT)'!T178</f>
        <v>0</v>
      </c>
      <c r="V142" s="233">
        <f>'Heros Stats (EDIT)'!U178</f>
        <v>1.8</v>
      </c>
      <c r="W142" s="233">
        <f>'Heros Stats (EDIT)'!V178</f>
        <v>3.3</v>
      </c>
    </row>
    <row r="143" spans="1:32" ht="15" customHeight="1" x14ac:dyDescent="0.15">
      <c r="A143" s="6" t="b">
        <f>AND(IF((B143=Calculator!$B$3),1,0),IF((C143=Calculator!$D$3),1,0))</f>
        <v>0</v>
      </c>
      <c r="B143" s="235" t="s">
        <v>48</v>
      </c>
      <c r="C143" s="130">
        <v>10</v>
      </c>
      <c r="D143" s="233">
        <f>'Heros Stats (EDIT)'!C179</f>
        <v>1467</v>
      </c>
      <c r="E143" s="233">
        <f>'Heros Stats (EDIT)'!D179</f>
        <v>6.5399999999999974</v>
      </c>
      <c r="F143" s="233">
        <f>'Heros Stats (EDIT)'!E179</f>
        <v>0</v>
      </c>
      <c r="G143" s="233">
        <f>'Heros Stats (EDIT)'!F179</f>
        <v>0</v>
      </c>
      <c r="H143" s="233">
        <f>'Heros Stats (EDIT)'!G179</f>
        <v>140.54545454545459</v>
      </c>
      <c r="I143" s="233">
        <f>'Heros Stats (EDIT)'!H179</f>
        <v>1.2945454545454544</v>
      </c>
      <c r="J143" s="233">
        <f>'Heros Stats (EDIT)'!I179</f>
        <v>0</v>
      </c>
      <c r="K143" s="233">
        <f>'Heros Stats (EDIT)'!J179</f>
        <v>0</v>
      </c>
      <c r="L143" s="233">
        <f>'Heros Stats (EDIT)'!K179</f>
        <v>0</v>
      </c>
      <c r="M143" s="233">
        <f>'Heros Stats (EDIT)'!L179</f>
        <v>0</v>
      </c>
      <c r="N143" s="233">
        <f>'Heros Stats (EDIT)'!M179</f>
        <v>0.5</v>
      </c>
      <c r="O143" s="233">
        <f>'Heros Stats (EDIT)'!N179</f>
        <v>0</v>
      </c>
      <c r="P143" s="233">
        <f>'Heros Stats (EDIT)'!O179</f>
        <v>0</v>
      </c>
      <c r="Q143" s="233">
        <f>'Heros Stats (EDIT)'!P179</f>
        <v>0</v>
      </c>
      <c r="R143" s="233">
        <f>'Heros Stats (EDIT)'!Q179</f>
        <v>84</v>
      </c>
      <c r="S143" s="233">
        <f>'Heros Stats (EDIT)'!R179</f>
        <v>74</v>
      </c>
      <c r="T143" s="233">
        <f>'Heros Stats (EDIT)'!S179</f>
        <v>0</v>
      </c>
      <c r="U143" s="233">
        <f>'Heros Stats (EDIT)'!T179</f>
        <v>0</v>
      </c>
      <c r="V143" s="233">
        <f>'Heros Stats (EDIT)'!U179</f>
        <v>1.8</v>
      </c>
      <c r="W143" s="233">
        <f>'Heros Stats (EDIT)'!V179</f>
        <v>3.3</v>
      </c>
    </row>
    <row r="144" spans="1:32" ht="15" customHeight="1" x14ac:dyDescent="0.15">
      <c r="A144" s="6" t="b">
        <f>AND(IF((B144=Calculator!$B$3),1,0),IF((C144=Calculator!$D$3),1,0))</f>
        <v>0</v>
      </c>
      <c r="B144" s="235" t="s">
        <v>48</v>
      </c>
      <c r="C144" s="130">
        <v>11</v>
      </c>
      <c r="D144" s="233">
        <f>'Heros Stats (EDIT)'!C180</f>
        <v>1541</v>
      </c>
      <c r="E144" s="233">
        <f>'Heros Stats (EDIT)'!D180</f>
        <v>6.889999999999997</v>
      </c>
      <c r="F144" s="233">
        <f>'Heros Stats (EDIT)'!E180</f>
        <v>0</v>
      </c>
      <c r="G144" s="233">
        <f>'Heros Stats (EDIT)'!F180</f>
        <v>0</v>
      </c>
      <c r="H144" s="233">
        <f>'Heros Stats (EDIT)'!G180</f>
        <v>147.27272727272731</v>
      </c>
      <c r="I144" s="233">
        <f>'Heros Stats (EDIT)'!H180</f>
        <v>1.3272727272727272</v>
      </c>
      <c r="J144" s="233">
        <f>'Heros Stats (EDIT)'!I180</f>
        <v>0</v>
      </c>
      <c r="K144" s="233">
        <f>'Heros Stats (EDIT)'!J180</f>
        <v>0</v>
      </c>
      <c r="L144" s="233">
        <f>'Heros Stats (EDIT)'!K180</f>
        <v>0</v>
      </c>
      <c r="M144" s="233">
        <f>'Heros Stats (EDIT)'!L180</f>
        <v>0</v>
      </c>
      <c r="N144" s="233">
        <f>'Heros Stats (EDIT)'!M180</f>
        <v>0.5</v>
      </c>
      <c r="O144" s="233">
        <f>'Heros Stats (EDIT)'!N180</f>
        <v>0</v>
      </c>
      <c r="P144" s="233">
        <f>'Heros Stats (EDIT)'!O180</f>
        <v>0</v>
      </c>
      <c r="Q144" s="233">
        <f>'Heros Stats (EDIT)'!P180</f>
        <v>0</v>
      </c>
      <c r="R144" s="233">
        <f>'Heros Stats (EDIT)'!Q180</f>
        <v>90</v>
      </c>
      <c r="S144" s="233">
        <f>'Heros Stats (EDIT)'!R180</f>
        <v>80</v>
      </c>
      <c r="T144" s="233">
        <f>'Heros Stats (EDIT)'!S180</f>
        <v>0</v>
      </c>
      <c r="U144" s="233">
        <f>'Heros Stats (EDIT)'!T180</f>
        <v>0</v>
      </c>
      <c r="V144" s="233">
        <f>'Heros Stats (EDIT)'!U180</f>
        <v>1.8</v>
      </c>
      <c r="W144" s="233">
        <f>'Heros Stats (EDIT)'!V180</f>
        <v>3.3</v>
      </c>
    </row>
    <row r="145" spans="1:23" ht="15" customHeight="1" x14ac:dyDescent="0.15">
      <c r="A145" s="6" t="b">
        <f>AND(IF((B145=Calculator!$B$3),1,0),IF((C145=Calculator!$D$3),1,0))</f>
        <v>0</v>
      </c>
      <c r="B145" s="235" t="s">
        <v>48</v>
      </c>
      <c r="C145" s="130">
        <v>12</v>
      </c>
      <c r="D145" s="233">
        <f>'Heros Stats (EDIT)'!C181</f>
        <v>1615</v>
      </c>
      <c r="E145" s="233">
        <f>'Heros Stats (EDIT)'!D181</f>
        <v>7.2399999999999967</v>
      </c>
      <c r="F145" s="233">
        <f>'Heros Stats (EDIT)'!E181</f>
        <v>0</v>
      </c>
      <c r="G145" s="233">
        <f>'Heros Stats (EDIT)'!F181</f>
        <v>0</v>
      </c>
      <c r="H145" s="233">
        <f>'Heros Stats (EDIT)'!G181</f>
        <v>154.00000000000003</v>
      </c>
      <c r="I145" s="233">
        <f>'Heros Stats (EDIT)'!H181</f>
        <v>1.3599999999999999</v>
      </c>
      <c r="J145" s="233">
        <f>'Heros Stats (EDIT)'!I181</f>
        <v>0</v>
      </c>
      <c r="K145" s="233">
        <f>'Heros Stats (EDIT)'!J181</f>
        <v>0</v>
      </c>
      <c r="L145" s="233">
        <f>'Heros Stats (EDIT)'!K181</f>
        <v>0</v>
      </c>
      <c r="M145" s="233">
        <f>'Heros Stats (EDIT)'!L181</f>
        <v>0</v>
      </c>
      <c r="N145" s="233">
        <f>'Heros Stats (EDIT)'!M181</f>
        <v>0.5</v>
      </c>
      <c r="O145" s="233">
        <f>'Heros Stats (EDIT)'!N181</f>
        <v>0</v>
      </c>
      <c r="P145" s="233">
        <f>'Heros Stats (EDIT)'!O181</f>
        <v>0</v>
      </c>
      <c r="Q145" s="233">
        <f>'Heros Stats (EDIT)'!P181</f>
        <v>0</v>
      </c>
      <c r="R145" s="233">
        <f>'Heros Stats (EDIT)'!Q181</f>
        <v>96</v>
      </c>
      <c r="S145" s="233">
        <f>'Heros Stats (EDIT)'!R181</f>
        <v>86</v>
      </c>
      <c r="T145" s="233">
        <f>'Heros Stats (EDIT)'!S181</f>
        <v>0</v>
      </c>
      <c r="U145" s="233">
        <f>'Heros Stats (EDIT)'!T181</f>
        <v>0</v>
      </c>
      <c r="V145" s="233">
        <f>'Heros Stats (EDIT)'!U181</f>
        <v>1.8</v>
      </c>
      <c r="W145" s="233">
        <f>'Heros Stats (EDIT)'!V181</f>
        <v>3.3</v>
      </c>
    </row>
    <row r="146" spans="1:23" ht="15" customHeight="1" x14ac:dyDescent="0.15">
      <c r="A146" s="6" t="b">
        <f>AND(IF((B146=Calculator!$B$3),1,0),IF((C146=Calculator!$D$3),1,0))</f>
        <v>0</v>
      </c>
      <c r="B146" s="235" t="s">
        <v>705</v>
      </c>
      <c r="C146" s="130">
        <v>1</v>
      </c>
      <c r="D146" s="233">
        <f>'Heros Stats (EDIT)'!C185</f>
        <v>632</v>
      </c>
      <c r="E146" s="233">
        <f>'Heros Stats (EDIT)'!D185</f>
        <v>2.23</v>
      </c>
      <c r="F146" s="233">
        <f>'Heros Stats (EDIT)'!E185</f>
        <v>380</v>
      </c>
      <c r="G146" s="233">
        <f>'Heros Stats (EDIT)'!F185</f>
        <v>2.5299999999999998</v>
      </c>
      <c r="H146" s="233">
        <f>'Heros Stats (EDIT)'!G185</f>
        <v>10</v>
      </c>
      <c r="I146" s="233">
        <f>'Heros Stats (EDIT)'!H185</f>
        <v>1</v>
      </c>
      <c r="J146" s="233">
        <f>'Heros Stats (EDIT)'!I185</f>
        <v>0</v>
      </c>
      <c r="K146" s="233">
        <f>'Heros Stats (EDIT)'!J185</f>
        <v>0</v>
      </c>
      <c r="L146" s="233">
        <f>'Heros Stats (EDIT)'!K185</f>
        <v>0</v>
      </c>
      <c r="M146" s="233">
        <f>'Heros Stats (EDIT)'!L185</f>
        <v>0</v>
      </c>
      <c r="N146" s="233">
        <f>'Heros Stats (EDIT)'!M185</f>
        <v>0.5</v>
      </c>
      <c r="O146" s="233">
        <f>'Heros Stats (EDIT)'!N185</f>
        <v>65</v>
      </c>
      <c r="P146" s="233">
        <f>'Heros Stats (EDIT)'!O185</f>
        <v>0</v>
      </c>
      <c r="Q146" s="233">
        <f>'Heros Stats (EDIT)'!P185</f>
        <v>0</v>
      </c>
      <c r="R146" s="233">
        <f>'Heros Stats (EDIT)'!Q185</f>
        <v>20</v>
      </c>
      <c r="S146" s="233">
        <f>'Heros Stats (EDIT)'!R185</f>
        <v>20</v>
      </c>
      <c r="T146" s="233">
        <f>'Heros Stats (EDIT)'!S185</f>
        <v>0</v>
      </c>
      <c r="U146" s="233">
        <f>'Heros Stats (EDIT)'!T185</f>
        <v>0</v>
      </c>
      <c r="V146" s="233">
        <f>'Heros Stats (EDIT)'!U185</f>
        <v>5</v>
      </c>
      <c r="W146" s="233">
        <f>'Heros Stats (EDIT)'!V185</f>
        <v>3.3</v>
      </c>
    </row>
    <row r="147" spans="1:23" ht="15" customHeight="1" x14ac:dyDescent="0.15">
      <c r="A147" s="6" t="b">
        <f>AND(IF((B147=Calculator!$B$3),1,0),IF((C147=Calculator!$D$3),1,0))</f>
        <v>0</v>
      </c>
      <c r="B147" s="235" t="s">
        <v>705</v>
      </c>
      <c r="C147" s="130">
        <v>2</v>
      </c>
      <c r="D147" s="233">
        <f>'Heros Stats (EDIT)'!C186</f>
        <v>697</v>
      </c>
      <c r="E147" s="233">
        <f>'Heros Stats (EDIT)'!D186</f>
        <v>2.46</v>
      </c>
      <c r="F147" s="233">
        <f>'Heros Stats (EDIT)'!E186</f>
        <v>412</v>
      </c>
      <c r="G147" s="233">
        <f>'Heros Stats (EDIT)'!F186</f>
        <v>2.7399999999999998</v>
      </c>
      <c r="H147" s="233">
        <f>'Heros Stats (EDIT)'!G186</f>
        <v>10</v>
      </c>
      <c r="I147" s="233">
        <f>'Heros Stats (EDIT)'!H186</f>
        <v>1.0327272727272727</v>
      </c>
      <c r="J147" s="233">
        <f>'Heros Stats (EDIT)'!I186</f>
        <v>0</v>
      </c>
      <c r="K147" s="233">
        <f>'Heros Stats (EDIT)'!J186</f>
        <v>0</v>
      </c>
      <c r="L147" s="233">
        <f>'Heros Stats (EDIT)'!K186</f>
        <v>0</v>
      </c>
      <c r="M147" s="233">
        <f>'Heros Stats (EDIT)'!L186</f>
        <v>0</v>
      </c>
      <c r="N147" s="233">
        <f>'Heros Stats (EDIT)'!M186</f>
        <v>0.5</v>
      </c>
      <c r="O147" s="233">
        <f>'Heros Stats (EDIT)'!N186</f>
        <v>69.545454545454547</v>
      </c>
      <c r="P147" s="233">
        <f>'Heros Stats (EDIT)'!O186</f>
        <v>0</v>
      </c>
      <c r="Q147" s="233">
        <f>'Heros Stats (EDIT)'!P186</f>
        <v>0</v>
      </c>
      <c r="R147" s="233">
        <f>'Heros Stats (EDIT)'!Q186</f>
        <v>26</v>
      </c>
      <c r="S147" s="233">
        <f>'Heros Stats (EDIT)'!R186</f>
        <v>26</v>
      </c>
      <c r="T147" s="233">
        <f>'Heros Stats (EDIT)'!S186</f>
        <v>0</v>
      </c>
      <c r="U147" s="233">
        <f>'Heros Stats (EDIT)'!T186</f>
        <v>0</v>
      </c>
      <c r="V147" s="233">
        <f>'Heros Stats (EDIT)'!U186</f>
        <v>5</v>
      </c>
      <c r="W147" s="233">
        <f>'Heros Stats (EDIT)'!V186</f>
        <v>3.3</v>
      </c>
    </row>
    <row r="148" spans="1:23" ht="15" customHeight="1" x14ac:dyDescent="0.15">
      <c r="A148" s="6" t="b">
        <f>AND(IF((B148=Calculator!$B$3),1,0),IF((C148=Calculator!$D$3),1,0))</f>
        <v>0</v>
      </c>
      <c r="B148" s="235" t="s">
        <v>705</v>
      </c>
      <c r="C148" s="130">
        <v>3</v>
      </c>
      <c r="D148" s="233">
        <f>'Heros Stats (EDIT)'!C187</f>
        <v>762</v>
      </c>
      <c r="E148" s="233">
        <f>'Heros Stats (EDIT)'!D187</f>
        <v>2.69</v>
      </c>
      <c r="F148" s="233">
        <f>'Heros Stats (EDIT)'!E187</f>
        <v>444</v>
      </c>
      <c r="G148" s="233">
        <f>'Heros Stats (EDIT)'!F187</f>
        <v>2.9499999999999997</v>
      </c>
      <c r="H148" s="233">
        <f>'Heros Stats (EDIT)'!G187</f>
        <v>10</v>
      </c>
      <c r="I148" s="233">
        <f>'Heros Stats (EDIT)'!H187</f>
        <v>1.0654545454545454</v>
      </c>
      <c r="J148" s="233">
        <f>'Heros Stats (EDIT)'!I187</f>
        <v>0</v>
      </c>
      <c r="K148" s="233">
        <f>'Heros Stats (EDIT)'!J187</f>
        <v>0</v>
      </c>
      <c r="L148" s="233">
        <f>'Heros Stats (EDIT)'!K187</f>
        <v>0</v>
      </c>
      <c r="M148" s="233">
        <f>'Heros Stats (EDIT)'!L187</f>
        <v>0</v>
      </c>
      <c r="N148" s="233">
        <f>'Heros Stats (EDIT)'!M187</f>
        <v>0.5</v>
      </c>
      <c r="O148" s="233">
        <f>'Heros Stats (EDIT)'!N187</f>
        <v>74.090909090909093</v>
      </c>
      <c r="P148" s="233">
        <f>'Heros Stats (EDIT)'!O187</f>
        <v>0</v>
      </c>
      <c r="Q148" s="233">
        <f>'Heros Stats (EDIT)'!P187</f>
        <v>0</v>
      </c>
      <c r="R148" s="233">
        <f>'Heros Stats (EDIT)'!Q187</f>
        <v>32</v>
      </c>
      <c r="S148" s="233">
        <f>'Heros Stats (EDIT)'!R187</f>
        <v>32</v>
      </c>
      <c r="T148" s="233">
        <f>'Heros Stats (EDIT)'!S187</f>
        <v>0</v>
      </c>
      <c r="U148" s="233">
        <f>'Heros Stats (EDIT)'!T187</f>
        <v>0</v>
      </c>
      <c r="V148" s="233">
        <f>'Heros Stats (EDIT)'!U187</f>
        <v>5</v>
      </c>
      <c r="W148" s="233">
        <f>'Heros Stats (EDIT)'!V187</f>
        <v>3.3</v>
      </c>
    </row>
    <row r="149" spans="1:23" ht="15" customHeight="1" x14ac:dyDescent="0.15">
      <c r="A149" s="6" t="b">
        <f>AND(IF((B149=Calculator!$B$3),1,0),IF((C149=Calculator!$D$3),1,0))</f>
        <v>0</v>
      </c>
      <c r="B149" s="235" t="s">
        <v>705</v>
      </c>
      <c r="C149" s="130">
        <v>4</v>
      </c>
      <c r="D149" s="233">
        <f>'Heros Stats (EDIT)'!C188</f>
        <v>827</v>
      </c>
      <c r="E149" s="233">
        <f>'Heros Stats (EDIT)'!D188</f>
        <v>2.92</v>
      </c>
      <c r="F149" s="233">
        <f>'Heros Stats (EDIT)'!E188</f>
        <v>476</v>
      </c>
      <c r="G149" s="233">
        <f>'Heros Stats (EDIT)'!F188</f>
        <v>3.1599999999999997</v>
      </c>
      <c r="H149" s="233">
        <f>'Heros Stats (EDIT)'!G188</f>
        <v>10</v>
      </c>
      <c r="I149" s="233">
        <f>'Heros Stats (EDIT)'!H188</f>
        <v>1.0981818181818181</v>
      </c>
      <c r="J149" s="233">
        <f>'Heros Stats (EDIT)'!I188</f>
        <v>0</v>
      </c>
      <c r="K149" s="233">
        <f>'Heros Stats (EDIT)'!J188</f>
        <v>0</v>
      </c>
      <c r="L149" s="233">
        <f>'Heros Stats (EDIT)'!K188</f>
        <v>0</v>
      </c>
      <c r="M149" s="233">
        <f>'Heros Stats (EDIT)'!L188</f>
        <v>0</v>
      </c>
      <c r="N149" s="233">
        <f>'Heros Stats (EDIT)'!M188</f>
        <v>0.5</v>
      </c>
      <c r="O149" s="233">
        <f>'Heros Stats (EDIT)'!N188</f>
        <v>78.63636363636364</v>
      </c>
      <c r="P149" s="233">
        <f>'Heros Stats (EDIT)'!O188</f>
        <v>0</v>
      </c>
      <c r="Q149" s="233">
        <f>'Heros Stats (EDIT)'!P188</f>
        <v>0</v>
      </c>
      <c r="R149" s="233">
        <f>'Heros Stats (EDIT)'!Q188</f>
        <v>38</v>
      </c>
      <c r="S149" s="233">
        <f>'Heros Stats (EDIT)'!R188</f>
        <v>38</v>
      </c>
      <c r="T149" s="233">
        <f>'Heros Stats (EDIT)'!S188</f>
        <v>0</v>
      </c>
      <c r="U149" s="233">
        <f>'Heros Stats (EDIT)'!T188</f>
        <v>0</v>
      </c>
      <c r="V149" s="233">
        <f>'Heros Stats (EDIT)'!U188</f>
        <v>5</v>
      </c>
      <c r="W149" s="233">
        <f>'Heros Stats (EDIT)'!V188</f>
        <v>3.3</v>
      </c>
    </row>
    <row r="150" spans="1:23" ht="15" customHeight="1" x14ac:dyDescent="0.15">
      <c r="A150" s="6" t="b">
        <f>AND(IF((B150=Calculator!$B$3),1,0),IF((C150=Calculator!$D$3),1,0))</f>
        <v>0</v>
      </c>
      <c r="B150" s="235" t="s">
        <v>705</v>
      </c>
      <c r="C150" s="130">
        <v>5</v>
      </c>
      <c r="D150" s="233">
        <f>'Heros Stats (EDIT)'!C189</f>
        <v>892</v>
      </c>
      <c r="E150" s="233">
        <f>'Heros Stats (EDIT)'!D189</f>
        <v>3.15</v>
      </c>
      <c r="F150" s="233">
        <f>'Heros Stats (EDIT)'!E189</f>
        <v>508</v>
      </c>
      <c r="G150" s="233">
        <f>'Heros Stats (EDIT)'!F189</f>
        <v>3.3699999999999997</v>
      </c>
      <c r="H150" s="233">
        <f>'Heros Stats (EDIT)'!G189</f>
        <v>10</v>
      </c>
      <c r="I150" s="233">
        <f>'Heros Stats (EDIT)'!H189</f>
        <v>1.1309090909090909</v>
      </c>
      <c r="J150" s="233">
        <f>'Heros Stats (EDIT)'!I189</f>
        <v>0</v>
      </c>
      <c r="K150" s="233">
        <f>'Heros Stats (EDIT)'!J189</f>
        <v>0</v>
      </c>
      <c r="L150" s="233">
        <f>'Heros Stats (EDIT)'!K189</f>
        <v>0</v>
      </c>
      <c r="M150" s="233">
        <f>'Heros Stats (EDIT)'!L189</f>
        <v>0</v>
      </c>
      <c r="N150" s="233">
        <f>'Heros Stats (EDIT)'!M189</f>
        <v>0.5</v>
      </c>
      <c r="O150" s="233">
        <f>'Heros Stats (EDIT)'!N189</f>
        <v>83.181818181818187</v>
      </c>
      <c r="P150" s="233">
        <f>'Heros Stats (EDIT)'!O189</f>
        <v>0</v>
      </c>
      <c r="Q150" s="233">
        <f>'Heros Stats (EDIT)'!P189</f>
        <v>0</v>
      </c>
      <c r="R150" s="233">
        <f>'Heros Stats (EDIT)'!Q189</f>
        <v>44</v>
      </c>
      <c r="S150" s="233">
        <f>'Heros Stats (EDIT)'!R189</f>
        <v>44</v>
      </c>
      <c r="T150" s="233">
        <f>'Heros Stats (EDIT)'!S189</f>
        <v>0</v>
      </c>
      <c r="U150" s="233">
        <f>'Heros Stats (EDIT)'!T189</f>
        <v>0</v>
      </c>
      <c r="V150" s="233">
        <f>'Heros Stats (EDIT)'!U189</f>
        <v>5</v>
      </c>
      <c r="W150" s="233">
        <f>'Heros Stats (EDIT)'!V189</f>
        <v>3.3</v>
      </c>
    </row>
    <row r="151" spans="1:23" ht="15" customHeight="1" x14ac:dyDescent="0.15">
      <c r="A151" s="6" t="b">
        <f>AND(IF((B151=Calculator!$B$3),1,0),IF((C151=Calculator!$D$3),1,0))</f>
        <v>0</v>
      </c>
      <c r="B151" s="235" t="s">
        <v>705</v>
      </c>
      <c r="C151" s="130">
        <v>6</v>
      </c>
      <c r="D151" s="233">
        <f>'Heros Stats (EDIT)'!C190</f>
        <v>957</v>
      </c>
      <c r="E151" s="233">
        <f>'Heros Stats (EDIT)'!D190</f>
        <v>3.38</v>
      </c>
      <c r="F151" s="233">
        <f>'Heros Stats (EDIT)'!E190</f>
        <v>540</v>
      </c>
      <c r="G151" s="233">
        <f>'Heros Stats (EDIT)'!F190</f>
        <v>3.5799999999999996</v>
      </c>
      <c r="H151" s="233">
        <f>'Heros Stats (EDIT)'!G190</f>
        <v>10</v>
      </c>
      <c r="I151" s="233">
        <f>'Heros Stats (EDIT)'!H190</f>
        <v>1.1636363636363636</v>
      </c>
      <c r="J151" s="233">
        <f>'Heros Stats (EDIT)'!I190</f>
        <v>0</v>
      </c>
      <c r="K151" s="233">
        <f>'Heros Stats (EDIT)'!J190</f>
        <v>0</v>
      </c>
      <c r="L151" s="233">
        <f>'Heros Stats (EDIT)'!K190</f>
        <v>0</v>
      </c>
      <c r="M151" s="233">
        <f>'Heros Stats (EDIT)'!L190</f>
        <v>0</v>
      </c>
      <c r="N151" s="233">
        <f>'Heros Stats (EDIT)'!M190</f>
        <v>0.5</v>
      </c>
      <c r="O151" s="233">
        <f>'Heros Stats (EDIT)'!N190</f>
        <v>87.727272727272734</v>
      </c>
      <c r="P151" s="233">
        <f>'Heros Stats (EDIT)'!O190</f>
        <v>0</v>
      </c>
      <c r="Q151" s="233">
        <f>'Heros Stats (EDIT)'!P190</f>
        <v>0</v>
      </c>
      <c r="R151" s="233">
        <f>'Heros Stats (EDIT)'!Q190</f>
        <v>50</v>
      </c>
      <c r="S151" s="233">
        <f>'Heros Stats (EDIT)'!R190</f>
        <v>50</v>
      </c>
      <c r="T151" s="233">
        <f>'Heros Stats (EDIT)'!S190</f>
        <v>0</v>
      </c>
      <c r="U151" s="233">
        <f>'Heros Stats (EDIT)'!T190</f>
        <v>0</v>
      </c>
      <c r="V151" s="233">
        <f>'Heros Stats (EDIT)'!U190</f>
        <v>5</v>
      </c>
      <c r="W151" s="233">
        <f>'Heros Stats (EDIT)'!V190</f>
        <v>3.3</v>
      </c>
    </row>
    <row r="152" spans="1:23" ht="15" customHeight="1" x14ac:dyDescent="0.15">
      <c r="A152" s="6" t="b">
        <f>AND(IF((B152=Calculator!$B$3),1,0),IF((C152=Calculator!$D$3),1,0))</f>
        <v>0</v>
      </c>
      <c r="B152" s="235" t="s">
        <v>705</v>
      </c>
      <c r="C152" s="130">
        <v>7</v>
      </c>
      <c r="D152" s="233">
        <f>'Heros Stats (EDIT)'!C191</f>
        <v>1022</v>
      </c>
      <c r="E152" s="233">
        <f>'Heros Stats (EDIT)'!D191</f>
        <v>3.61</v>
      </c>
      <c r="F152" s="233">
        <f>'Heros Stats (EDIT)'!E191</f>
        <v>572</v>
      </c>
      <c r="G152" s="233">
        <f>'Heros Stats (EDIT)'!F191</f>
        <v>3.7899999999999996</v>
      </c>
      <c r="H152" s="233">
        <f>'Heros Stats (EDIT)'!G191</f>
        <v>10</v>
      </c>
      <c r="I152" s="233">
        <f>'Heros Stats (EDIT)'!H191</f>
        <v>1.1963636363636363</v>
      </c>
      <c r="J152" s="233">
        <f>'Heros Stats (EDIT)'!I191</f>
        <v>0</v>
      </c>
      <c r="K152" s="233">
        <f>'Heros Stats (EDIT)'!J191</f>
        <v>0</v>
      </c>
      <c r="L152" s="233">
        <f>'Heros Stats (EDIT)'!K191</f>
        <v>0</v>
      </c>
      <c r="M152" s="233">
        <f>'Heros Stats (EDIT)'!L191</f>
        <v>0</v>
      </c>
      <c r="N152" s="233">
        <f>'Heros Stats (EDIT)'!M191</f>
        <v>0.5</v>
      </c>
      <c r="O152" s="233">
        <f>'Heros Stats (EDIT)'!N191</f>
        <v>92.27272727272728</v>
      </c>
      <c r="P152" s="233">
        <f>'Heros Stats (EDIT)'!O191</f>
        <v>0</v>
      </c>
      <c r="Q152" s="233">
        <f>'Heros Stats (EDIT)'!P191</f>
        <v>0</v>
      </c>
      <c r="R152" s="233">
        <f>'Heros Stats (EDIT)'!Q191</f>
        <v>56</v>
      </c>
      <c r="S152" s="233">
        <f>'Heros Stats (EDIT)'!R191</f>
        <v>56</v>
      </c>
      <c r="T152" s="233">
        <f>'Heros Stats (EDIT)'!S191</f>
        <v>0</v>
      </c>
      <c r="U152" s="233">
        <f>'Heros Stats (EDIT)'!T191</f>
        <v>0</v>
      </c>
      <c r="V152" s="233">
        <f>'Heros Stats (EDIT)'!U191</f>
        <v>5</v>
      </c>
      <c r="W152" s="233">
        <f>'Heros Stats (EDIT)'!V191</f>
        <v>3.3</v>
      </c>
    </row>
    <row r="153" spans="1:23" ht="15" customHeight="1" x14ac:dyDescent="0.15">
      <c r="A153" s="6" t="b">
        <f>AND(IF((B153=Calculator!$B$3),1,0),IF((C153=Calculator!$D$3),1,0))</f>
        <v>0</v>
      </c>
      <c r="B153" s="235" t="s">
        <v>705</v>
      </c>
      <c r="C153" s="130">
        <v>8</v>
      </c>
      <c r="D153" s="233">
        <f>'Heros Stats (EDIT)'!C192</f>
        <v>1087</v>
      </c>
      <c r="E153" s="233">
        <f>'Heros Stats (EDIT)'!D192</f>
        <v>3.84</v>
      </c>
      <c r="F153" s="233">
        <f>'Heros Stats (EDIT)'!E192</f>
        <v>604</v>
      </c>
      <c r="G153" s="233">
        <f>'Heros Stats (EDIT)'!F192</f>
        <v>3.9999999999999996</v>
      </c>
      <c r="H153" s="233">
        <f>'Heros Stats (EDIT)'!G192</f>
        <v>10</v>
      </c>
      <c r="I153" s="233">
        <f>'Heros Stats (EDIT)'!H192</f>
        <v>1.229090909090909</v>
      </c>
      <c r="J153" s="233">
        <f>'Heros Stats (EDIT)'!I192</f>
        <v>0</v>
      </c>
      <c r="K153" s="233">
        <f>'Heros Stats (EDIT)'!J192</f>
        <v>0</v>
      </c>
      <c r="L153" s="233">
        <f>'Heros Stats (EDIT)'!K192</f>
        <v>0</v>
      </c>
      <c r="M153" s="233">
        <f>'Heros Stats (EDIT)'!L192</f>
        <v>0</v>
      </c>
      <c r="N153" s="233">
        <f>'Heros Stats (EDIT)'!M192</f>
        <v>0.5</v>
      </c>
      <c r="O153" s="233">
        <f>'Heros Stats (EDIT)'!N192</f>
        <v>96.818181818181827</v>
      </c>
      <c r="P153" s="233">
        <f>'Heros Stats (EDIT)'!O192</f>
        <v>0</v>
      </c>
      <c r="Q153" s="233">
        <f>'Heros Stats (EDIT)'!P192</f>
        <v>0</v>
      </c>
      <c r="R153" s="233">
        <f>'Heros Stats (EDIT)'!Q192</f>
        <v>62</v>
      </c>
      <c r="S153" s="233">
        <f>'Heros Stats (EDIT)'!R192</f>
        <v>62</v>
      </c>
      <c r="T153" s="233">
        <f>'Heros Stats (EDIT)'!S192</f>
        <v>0</v>
      </c>
      <c r="U153" s="233">
        <f>'Heros Stats (EDIT)'!T192</f>
        <v>0</v>
      </c>
      <c r="V153" s="233">
        <f>'Heros Stats (EDIT)'!U192</f>
        <v>5</v>
      </c>
      <c r="W153" s="233">
        <f>'Heros Stats (EDIT)'!V192</f>
        <v>3.3</v>
      </c>
    </row>
    <row r="154" spans="1:23" ht="15" customHeight="1" x14ac:dyDescent="0.15">
      <c r="A154" s="6" t="b">
        <f>AND(IF((B154=Calculator!$B$3),1,0),IF((C154=Calculator!$D$3),1,0))</f>
        <v>0</v>
      </c>
      <c r="B154" s="235" t="s">
        <v>705</v>
      </c>
      <c r="C154" s="130">
        <v>9</v>
      </c>
      <c r="D154" s="233">
        <f>'Heros Stats (EDIT)'!C193</f>
        <v>1152</v>
      </c>
      <c r="E154" s="233">
        <f>'Heros Stats (EDIT)'!D193</f>
        <v>4.07</v>
      </c>
      <c r="F154" s="233">
        <f>'Heros Stats (EDIT)'!E193</f>
        <v>636</v>
      </c>
      <c r="G154" s="233">
        <f>'Heros Stats (EDIT)'!F193</f>
        <v>4.21</v>
      </c>
      <c r="H154" s="233">
        <f>'Heros Stats (EDIT)'!G193</f>
        <v>10</v>
      </c>
      <c r="I154" s="233">
        <f>'Heros Stats (EDIT)'!H193</f>
        <v>1.2618181818181817</v>
      </c>
      <c r="J154" s="233">
        <f>'Heros Stats (EDIT)'!I193</f>
        <v>0</v>
      </c>
      <c r="K154" s="233">
        <f>'Heros Stats (EDIT)'!J193</f>
        <v>0</v>
      </c>
      <c r="L154" s="233">
        <f>'Heros Stats (EDIT)'!K193</f>
        <v>0</v>
      </c>
      <c r="M154" s="233">
        <f>'Heros Stats (EDIT)'!L193</f>
        <v>0</v>
      </c>
      <c r="N154" s="233">
        <f>'Heros Stats (EDIT)'!M193</f>
        <v>0.5</v>
      </c>
      <c r="O154" s="233">
        <f>'Heros Stats (EDIT)'!N193</f>
        <v>101.36363636363637</v>
      </c>
      <c r="P154" s="233">
        <f>'Heros Stats (EDIT)'!O193</f>
        <v>0</v>
      </c>
      <c r="Q154" s="233">
        <f>'Heros Stats (EDIT)'!P193</f>
        <v>0</v>
      </c>
      <c r="R154" s="233">
        <f>'Heros Stats (EDIT)'!Q193</f>
        <v>68</v>
      </c>
      <c r="S154" s="233">
        <f>'Heros Stats (EDIT)'!R193</f>
        <v>68</v>
      </c>
      <c r="T154" s="233">
        <f>'Heros Stats (EDIT)'!S193</f>
        <v>0</v>
      </c>
      <c r="U154" s="233">
        <f>'Heros Stats (EDIT)'!T193</f>
        <v>0</v>
      </c>
      <c r="V154" s="233">
        <f>'Heros Stats (EDIT)'!U193</f>
        <v>5</v>
      </c>
      <c r="W154" s="233">
        <f>'Heros Stats (EDIT)'!V193</f>
        <v>3.3</v>
      </c>
    </row>
    <row r="155" spans="1:23" ht="15" customHeight="1" x14ac:dyDescent="0.15">
      <c r="A155" s="6" t="b">
        <f>AND(IF((B155=Calculator!$B$3),1,0),IF((C155=Calculator!$D$3),1,0))</f>
        <v>0</v>
      </c>
      <c r="B155" s="235" t="s">
        <v>705</v>
      </c>
      <c r="C155" s="130">
        <v>10</v>
      </c>
      <c r="D155" s="233">
        <f>'Heros Stats (EDIT)'!C194</f>
        <v>1217</v>
      </c>
      <c r="E155" s="233">
        <f>'Heros Stats (EDIT)'!D194</f>
        <v>4.3000000000000007</v>
      </c>
      <c r="F155" s="233">
        <f>'Heros Stats (EDIT)'!E194</f>
        <v>668</v>
      </c>
      <c r="G155" s="233">
        <f>'Heros Stats (EDIT)'!F194</f>
        <v>4.42</v>
      </c>
      <c r="H155" s="233">
        <f>'Heros Stats (EDIT)'!G194</f>
        <v>10</v>
      </c>
      <c r="I155" s="233">
        <f>'Heros Stats (EDIT)'!H194</f>
        <v>1.2945454545454544</v>
      </c>
      <c r="J155" s="233">
        <f>'Heros Stats (EDIT)'!I194</f>
        <v>0</v>
      </c>
      <c r="K155" s="233">
        <f>'Heros Stats (EDIT)'!J194</f>
        <v>0</v>
      </c>
      <c r="L155" s="233">
        <f>'Heros Stats (EDIT)'!K194</f>
        <v>0</v>
      </c>
      <c r="M155" s="233">
        <f>'Heros Stats (EDIT)'!L194</f>
        <v>0</v>
      </c>
      <c r="N155" s="233">
        <f>'Heros Stats (EDIT)'!M194</f>
        <v>0.5</v>
      </c>
      <c r="O155" s="233">
        <f>'Heros Stats (EDIT)'!N194</f>
        <v>105.90909090909092</v>
      </c>
      <c r="P155" s="233">
        <f>'Heros Stats (EDIT)'!O194</f>
        <v>0</v>
      </c>
      <c r="Q155" s="233">
        <f>'Heros Stats (EDIT)'!P194</f>
        <v>0</v>
      </c>
      <c r="R155" s="233">
        <f>'Heros Stats (EDIT)'!Q194</f>
        <v>74</v>
      </c>
      <c r="S155" s="233">
        <f>'Heros Stats (EDIT)'!R194</f>
        <v>74</v>
      </c>
      <c r="T155" s="233">
        <f>'Heros Stats (EDIT)'!S194</f>
        <v>0</v>
      </c>
      <c r="U155" s="233">
        <f>'Heros Stats (EDIT)'!T194</f>
        <v>0</v>
      </c>
      <c r="V155" s="233">
        <f>'Heros Stats (EDIT)'!U194</f>
        <v>5</v>
      </c>
      <c r="W155" s="233">
        <f>'Heros Stats (EDIT)'!V194</f>
        <v>3.3</v>
      </c>
    </row>
    <row r="156" spans="1:23" ht="15" customHeight="1" x14ac:dyDescent="0.15">
      <c r="A156" s="6" t="b">
        <f>AND(IF((B156=Calculator!$B$3),1,0),IF((C156=Calculator!$D$3),1,0))</f>
        <v>0</v>
      </c>
      <c r="B156" s="235" t="s">
        <v>705</v>
      </c>
      <c r="C156" s="130">
        <v>11</v>
      </c>
      <c r="D156" s="233">
        <f>'Heros Stats (EDIT)'!C195</f>
        <v>1282</v>
      </c>
      <c r="E156" s="233">
        <f>'Heros Stats (EDIT)'!D195</f>
        <v>4.5300000000000011</v>
      </c>
      <c r="F156" s="233">
        <f>'Heros Stats (EDIT)'!E195</f>
        <v>700</v>
      </c>
      <c r="G156" s="233">
        <f>'Heros Stats (EDIT)'!F195</f>
        <v>4.63</v>
      </c>
      <c r="H156" s="233">
        <f>'Heros Stats (EDIT)'!G195</f>
        <v>10</v>
      </c>
      <c r="I156" s="233">
        <f>'Heros Stats (EDIT)'!H195</f>
        <v>1.3272727272727272</v>
      </c>
      <c r="J156" s="233">
        <f>'Heros Stats (EDIT)'!I195</f>
        <v>0</v>
      </c>
      <c r="K156" s="233">
        <f>'Heros Stats (EDIT)'!J195</f>
        <v>0</v>
      </c>
      <c r="L156" s="233">
        <f>'Heros Stats (EDIT)'!K195</f>
        <v>0</v>
      </c>
      <c r="M156" s="233">
        <f>'Heros Stats (EDIT)'!L195</f>
        <v>0</v>
      </c>
      <c r="N156" s="233">
        <f>'Heros Stats (EDIT)'!M195</f>
        <v>0.5</v>
      </c>
      <c r="O156" s="233">
        <f>'Heros Stats (EDIT)'!N195</f>
        <v>110.45454545454547</v>
      </c>
      <c r="P156" s="233">
        <f>'Heros Stats (EDIT)'!O195</f>
        <v>0</v>
      </c>
      <c r="Q156" s="233">
        <f>'Heros Stats (EDIT)'!P195</f>
        <v>0</v>
      </c>
      <c r="R156" s="233">
        <f>'Heros Stats (EDIT)'!Q195</f>
        <v>80</v>
      </c>
      <c r="S156" s="233">
        <f>'Heros Stats (EDIT)'!R195</f>
        <v>80</v>
      </c>
      <c r="T156" s="233">
        <f>'Heros Stats (EDIT)'!S195</f>
        <v>0</v>
      </c>
      <c r="U156" s="233">
        <f>'Heros Stats (EDIT)'!T195</f>
        <v>0</v>
      </c>
      <c r="V156" s="233">
        <f>'Heros Stats (EDIT)'!U195</f>
        <v>5</v>
      </c>
      <c r="W156" s="233">
        <f>'Heros Stats (EDIT)'!V195</f>
        <v>3.3</v>
      </c>
    </row>
    <row r="157" spans="1:23" ht="15" customHeight="1" x14ac:dyDescent="0.15">
      <c r="A157" s="6" t="b">
        <f>AND(IF((B157=Calculator!$B$3),1,0),IF((C157=Calculator!$D$3),1,0))</f>
        <v>0</v>
      </c>
      <c r="B157" s="235" t="s">
        <v>705</v>
      </c>
      <c r="C157" s="130">
        <v>12</v>
      </c>
      <c r="D157" s="233">
        <f>'Heros Stats (EDIT)'!C196</f>
        <v>1347</v>
      </c>
      <c r="E157" s="233">
        <f>'Heros Stats (EDIT)'!D196</f>
        <v>4.7600000000000016</v>
      </c>
      <c r="F157" s="233">
        <f>'Heros Stats (EDIT)'!E196</f>
        <v>732</v>
      </c>
      <c r="G157" s="233">
        <f>'Heros Stats (EDIT)'!F196</f>
        <v>4.84</v>
      </c>
      <c r="H157" s="233">
        <f>'Heros Stats (EDIT)'!G196</f>
        <v>10</v>
      </c>
      <c r="I157" s="233">
        <f>'Heros Stats (EDIT)'!H196</f>
        <v>1.3599999999999999</v>
      </c>
      <c r="J157" s="233">
        <f>'Heros Stats (EDIT)'!I196</f>
        <v>0</v>
      </c>
      <c r="K157" s="233">
        <f>'Heros Stats (EDIT)'!J196</f>
        <v>0</v>
      </c>
      <c r="L157" s="233">
        <f>'Heros Stats (EDIT)'!K196</f>
        <v>0</v>
      </c>
      <c r="M157" s="233">
        <f>'Heros Stats (EDIT)'!L196</f>
        <v>0</v>
      </c>
      <c r="N157" s="233">
        <f>'Heros Stats (EDIT)'!M196</f>
        <v>0.5</v>
      </c>
      <c r="O157" s="233">
        <f>'Heros Stats (EDIT)'!N196</f>
        <v>115.00000000000001</v>
      </c>
      <c r="P157" s="233">
        <f>'Heros Stats (EDIT)'!O196</f>
        <v>0</v>
      </c>
      <c r="Q157" s="233">
        <f>'Heros Stats (EDIT)'!P196</f>
        <v>0</v>
      </c>
      <c r="R157" s="233">
        <f>'Heros Stats (EDIT)'!Q196</f>
        <v>86</v>
      </c>
      <c r="S157" s="233">
        <f>'Heros Stats (EDIT)'!R196</f>
        <v>86</v>
      </c>
      <c r="T157" s="233">
        <f>'Heros Stats (EDIT)'!S196</f>
        <v>0</v>
      </c>
      <c r="U157" s="233">
        <f>'Heros Stats (EDIT)'!T196</f>
        <v>0</v>
      </c>
      <c r="V157" s="233">
        <f>'Heros Stats (EDIT)'!U196</f>
        <v>5</v>
      </c>
      <c r="W157" s="233">
        <f>'Heros Stats (EDIT)'!V196</f>
        <v>3.3</v>
      </c>
    </row>
    <row r="158" spans="1:23" ht="15" customHeight="1" x14ac:dyDescent="0.15">
      <c r="A158" s="6" t="b">
        <f>AND(IF((B158=Calculator!$B$3),1,0),IF((C158=Calculator!$D$3),1,0))</f>
        <v>0</v>
      </c>
      <c r="B158" s="130" t="s">
        <v>722</v>
      </c>
      <c r="C158" s="130">
        <v>1</v>
      </c>
      <c r="D158" s="233">
        <f>'Heros Stats (EDIT)'!C200</f>
        <v>695</v>
      </c>
      <c r="E158" s="233">
        <f>'Heros Stats (EDIT)'!D200</f>
        <v>3.55</v>
      </c>
      <c r="F158" s="233">
        <f>'Heros Stats (EDIT)'!E200</f>
        <v>200</v>
      </c>
      <c r="G158" s="233">
        <f>'Heros Stats (EDIT)'!F200</f>
        <v>1.33</v>
      </c>
      <c r="H158" s="233">
        <f>'Heros Stats (EDIT)'!G200</f>
        <v>34</v>
      </c>
      <c r="I158" s="233">
        <f>'Heros Stats (EDIT)'!H200</f>
        <v>1</v>
      </c>
      <c r="J158" s="233">
        <f>'Heros Stats (EDIT)'!I200</f>
        <v>0</v>
      </c>
      <c r="K158" s="233">
        <f>'Heros Stats (EDIT)'!J200</f>
        <v>0</v>
      </c>
      <c r="L158" s="233">
        <f>'Heros Stats (EDIT)'!K200</f>
        <v>0</v>
      </c>
      <c r="M158" s="233">
        <f>'Heros Stats (EDIT)'!L200</f>
        <v>0</v>
      </c>
      <c r="N158" s="233">
        <f>'Heros Stats (EDIT)'!M200</f>
        <v>0.5</v>
      </c>
      <c r="O158" s="233">
        <f>'Heros Stats (EDIT)'!N200</f>
        <v>34</v>
      </c>
      <c r="P158" s="233">
        <f>'Heros Stats (EDIT)'!O200</f>
        <v>0</v>
      </c>
      <c r="Q158" s="233">
        <f>'Heros Stats (EDIT)'!P200</f>
        <v>0</v>
      </c>
      <c r="R158" s="233">
        <f>'Heros Stats (EDIT)'!Q200</f>
        <v>20</v>
      </c>
      <c r="S158" s="233">
        <f>'Heros Stats (EDIT)'!R200</f>
        <v>20</v>
      </c>
      <c r="T158" s="233">
        <f>'Heros Stats (EDIT)'!S200</f>
        <v>0</v>
      </c>
      <c r="U158" s="233">
        <f>'Heros Stats (EDIT)'!T200</f>
        <v>0</v>
      </c>
      <c r="V158" s="233">
        <f>'Heros Stats (EDIT)'!U200</f>
        <v>4.5</v>
      </c>
      <c r="W158" s="233">
        <f>'Heros Stats (EDIT)'!V200</f>
        <v>3.3</v>
      </c>
    </row>
    <row r="159" spans="1:23" ht="15" customHeight="1" x14ac:dyDescent="0.15">
      <c r="A159" s="6" t="b">
        <f>AND(IF((B159=Calculator!$B$3),1,0),IF((C159=Calculator!$D$3),1,0))</f>
        <v>0</v>
      </c>
      <c r="B159" s="130" t="s">
        <v>722</v>
      </c>
      <c r="C159" s="130">
        <v>2</v>
      </c>
      <c r="D159" s="233">
        <f>'Heros Stats (EDIT)'!C201</f>
        <v>765</v>
      </c>
      <c r="E159" s="233">
        <f>'Heros Stats (EDIT)'!D201</f>
        <v>3.9</v>
      </c>
      <c r="F159" s="233">
        <f>'Heros Stats (EDIT)'!E201</f>
        <v>224</v>
      </c>
      <c r="G159" s="233">
        <f>'Heros Stats (EDIT)'!F201</f>
        <v>1.49</v>
      </c>
      <c r="H159" s="233">
        <f>'Heros Stats (EDIT)'!G201</f>
        <v>38.181818181818187</v>
      </c>
      <c r="I159" s="233">
        <f>'Heros Stats (EDIT)'!H201</f>
        <v>1.0463636363636364</v>
      </c>
      <c r="J159" s="233">
        <f>'Heros Stats (EDIT)'!I201</f>
        <v>0</v>
      </c>
      <c r="K159" s="233">
        <f>'Heros Stats (EDIT)'!J201</f>
        <v>0</v>
      </c>
      <c r="L159" s="233">
        <f>'Heros Stats (EDIT)'!K201</f>
        <v>0</v>
      </c>
      <c r="M159" s="233">
        <f>'Heros Stats (EDIT)'!L201</f>
        <v>0</v>
      </c>
      <c r="N159" s="233">
        <f>'Heros Stats (EDIT)'!M201</f>
        <v>0.5</v>
      </c>
      <c r="O159" s="233">
        <f>'Heros Stats (EDIT)'!N201</f>
        <v>37.090909090909093</v>
      </c>
      <c r="P159" s="233">
        <f>'Heros Stats (EDIT)'!O201</f>
        <v>0</v>
      </c>
      <c r="Q159" s="233">
        <f>'Heros Stats (EDIT)'!P201</f>
        <v>0</v>
      </c>
      <c r="R159" s="233">
        <f>'Heros Stats (EDIT)'!Q201</f>
        <v>26</v>
      </c>
      <c r="S159" s="233">
        <f>'Heros Stats (EDIT)'!R201</f>
        <v>26</v>
      </c>
      <c r="T159" s="233">
        <f>'Heros Stats (EDIT)'!S201</f>
        <v>0</v>
      </c>
      <c r="U159" s="233">
        <f>'Heros Stats (EDIT)'!T201</f>
        <v>0</v>
      </c>
      <c r="V159" s="233">
        <f>'Heros Stats (EDIT)'!U201</f>
        <v>4.5</v>
      </c>
      <c r="W159" s="233">
        <f>'Heros Stats (EDIT)'!V201</f>
        <v>3.3</v>
      </c>
    </row>
    <row r="160" spans="1:23" ht="15" customHeight="1" x14ac:dyDescent="0.15">
      <c r="A160" s="6" t="b">
        <f>AND(IF((B160=Calculator!$B$3),1,0),IF((C160=Calculator!$D$3),1,0))</f>
        <v>0</v>
      </c>
      <c r="B160" s="130" t="s">
        <v>722</v>
      </c>
      <c r="C160" s="130">
        <v>3</v>
      </c>
      <c r="D160" s="233">
        <f>'Heros Stats (EDIT)'!C202</f>
        <v>835</v>
      </c>
      <c r="E160" s="233">
        <f>'Heros Stats (EDIT)'!D202</f>
        <v>4.25</v>
      </c>
      <c r="F160" s="233">
        <f>'Heros Stats (EDIT)'!E202</f>
        <v>248</v>
      </c>
      <c r="G160" s="233">
        <f>'Heros Stats (EDIT)'!F202</f>
        <v>1.65</v>
      </c>
      <c r="H160" s="233">
        <f>'Heros Stats (EDIT)'!G202</f>
        <v>42.363636363636374</v>
      </c>
      <c r="I160" s="233">
        <f>'Heros Stats (EDIT)'!H202</f>
        <v>1.0927272727272728</v>
      </c>
      <c r="J160" s="233">
        <f>'Heros Stats (EDIT)'!I202</f>
        <v>0</v>
      </c>
      <c r="K160" s="233">
        <f>'Heros Stats (EDIT)'!J202</f>
        <v>0</v>
      </c>
      <c r="L160" s="233">
        <f>'Heros Stats (EDIT)'!K202</f>
        <v>0</v>
      </c>
      <c r="M160" s="233">
        <f>'Heros Stats (EDIT)'!L202</f>
        <v>0</v>
      </c>
      <c r="N160" s="233">
        <f>'Heros Stats (EDIT)'!M202</f>
        <v>0.5</v>
      </c>
      <c r="O160" s="233">
        <f>'Heros Stats (EDIT)'!N202</f>
        <v>40.181818181818187</v>
      </c>
      <c r="P160" s="233">
        <f>'Heros Stats (EDIT)'!O202</f>
        <v>0</v>
      </c>
      <c r="Q160" s="233">
        <f>'Heros Stats (EDIT)'!P202</f>
        <v>0</v>
      </c>
      <c r="R160" s="233">
        <f>'Heros Stats (EDIT)'!Q202</f>
        <v>32</v>
      </c>
      <c r="S160" s="233">
        <f>'Heros Stats (EDIT)'!R202</f>
        <v>32</v>
      </c>
      <c r="T160" s="233">
        <f>'Heros Stats (EDIT)'!S202</f>
        <v>0</v>
      </c>
      <c r="U160" s="233">
        <f>'Heros Stats (EDIT)'!T202</f>
        <v>0</v>
      </c>
      <c r="V160" s="233">
        <f>'Heros Stats (EDIT)'!U202</f>
        <v>4.5</v>
      </c>
      <c r="W160" s="233">
        <f>'Heros Stats (EDIT)'!V202</f>
        <v>3.3</v>
      </c>
    </row>
    <row r="161" spans="1:23" ht="15" customHeight="1" x14ac:dyDescent="0.15">
      <c r="A161" s="6" t="b">
        <f>AND(IF((B161=Calculator!$B$3),1,0),IF((C161=Calculator!$D$3),1,0))</f>
        <v>0</v>
      </c>
      <c r="B161" s="130" t="s">
        <v>722</v>
      </c>
      <c r="C161" s="130">
        <v>4</v>
      </c>
      <c r="D161" s="233">
        <f>'Heros Stats (EDIT)'!C203</f>
        <v>905</v>
      </c>
      <c r="E161" s="233">
        <f>'Heros Stats (EDIT)'!D203</f>
        <v>4.5999999999999996</v>
      </c>
      <c r="F161" s="233">
        <f>'Heros Stats (EDIT)'!E203</f>
        <v>272</v>
      </c>
      <c r="G161" s="233">
        <f>'Heros Stats (EDIT)'!F203</f>
        <v>1.8099999999999998</v>
      </c>
      <c r="H161" s="233">
        <f>'Heros Stats (EDIT)'!G203</f>
        <v>46.545454545454561</v>
      </c>
      <c r="I161" s="233">
        <f>'Heros Stats (EDIT)'!H203</f>
        <v>1.1390909090909092</v>
      </c>
      <c r="J161" s="233">
        <f>'Heros Stats (EDIT)'!I203</f>
        <v>0</v>
      </c>
      <c r="K161" s="233">
        <f>'Heros Stats (EDIT)'!J203</f>
        <v>0</v>
      </c>
      <c r="L161" s="233">
        <f>'Heros Stats (EDIT)'!K203</f>
        <v>0</v>
      </c>
      <c r="M161" s="233">
        <f>'Heros Stats (EDIT)'!L203</f>
        <v>0</v>
      </c>
      <c r="N161" s="233">
        <f>'Heros Stats (EDIT)'!M203</f>
        <v>0.5</v>
      </c>
      <c r="O161" s="233">
        <f>'Heros Stats (EDIT)'!N203</f>
        <v>43.27272727272728</v>
      </c>
      <c r="P161" s="233">
        <f>'Heros Stats (EDIT)'!O203</f>
        <v>0</v>
      </c>
      <c r="Q161" s="233">
        <f>'Heros Stats (EDIT)'!P203</f>
        <v>0</v>
      </c>
      <c r="R161" s="233">
        <f>'Heros Stats (EDIT)'!Q203</f>
        <v>38</v>
      </c>
      <c r="S161" s="233">
        <f>'Heros Stats (EDIT)'!R203</f>
        <v>38</v>
      </c>
      <c r="T161" s="233">
        <f>'Heros Stats (EDIT)'!S203</f>
        <v>0</v>
      </c>
      <c r="U161" s="233">
        <f>'Heros Stats (EDIT)'!T203</f>
        <v>0</v>
      </c>
      <c r="V161" s="233">
        <f>'Heros Stats (EDIT)'!U203</f>
        <v>4.5</v>
      </c>
      <c r="W161" s="233">
        <f>'Heros Stats (EDIT)'!V203</f>
        <v>3.3</v>
      </c>
    </row>
    <row r="162" spans="1:23" ht="15" customHeight="1" x14ac:dyDescent="0.15">
      <c r="A162" s="6" t="b">
        <f>AND(IF((B162=Calculator!$B$3),1,0),IF((C162=Calculator!$D$3),1,0))</f>
        <v>0</v>
      </c>
      <c r="B162" s="130" t="s">
        <v>722</v>
      </c>
      <c r="C162" s="130">
        <v>5</v>
      </c>
      <c r="D162" s="233">
        <f>'Heros Stats (EDIT)'!C204</f>
        <v>975</v>
      </c>
      <c r="E162" s="233">
        <f>'Heros Stats (EDIT)'!D204</f>
        <v>4.9499999999999993</v>
      </c>
      <c r="F162" s="233">
        <f>'Heros Stats (EDIT)'!E204</f>
        <v>296</v>
      </c>
      <c r="G162" s="233">
        <f>'Heros Stats (EDIT)'!F204</f>
        <v>1.9699999999999998</v>
      </c>
      <c r="H162" s="233">
        <f>'Heros Stats (EDIT)'!G204</f>
        <v>50.727272727272748</v>
      </c>
      <c r="I162" s="233">
        <f>'Heros Stats (EDIT)'!H204</f>
        <v>1.1854545454545455</v>
      </c>
      <c r="J162" s="233">
        <f>'Heros Stats (EDIT)'!I204</f>
        <v>0</v>
      </c>
      <c r="K162" s="233">
        <f>'Heros Stats (EDIT)'!J204</f>
        <v>0</v>
      </c>
      <c r="L162" s="233">
        <f>'Heros Stats (EDIT)'!K204</f>
        <v>0</v>
      </c>
      <c r="M162" s="233">
        <f>'Heros Stats (EDIT)'!L204</f>
        <v>0</v>
      </c>
      <c r="N162" s="233">
        <f>'Heros Stats (EDIT)'!M204</f>
        <v>0.5</v>
      </c>
      <c r="O162" s="233">
        <f>'Heros Stats (EDIT)'!N204</f>
        <v>46.363636363636374</v>
      </c>
      <c r="P162" s="233">
        <f>'Heros Stats (EDIT)'!O204</f>
        <v>0</v>
      </c>
      <c r="Q162" s="233">
        <f>'Heros Stats (EDIT)'!P204</f>
        <v>0</v>
      </c>
      <c r="R162" s="233">
        <f>'Heros Stats (EDIT)'!Q204</f>
        <v>44</v>
      </c>
      <c r="S162" s="233">
        <f>'Heros Stats (EDIT)'!R204</f>
        <v>44</v>
      </c>
      <c r="T162" s="233">
        <f>'Heros Stats (EDIT)'!S204</f>
        <v>0</v>
      </c>
      <c r="U162" s="233">
        <f>'Heros Stats (EDIT)'!T204</f>
        <v>0</v>
      </c>
      <c r="V162" s="233">
        <f>'Heros Stats (EDIT)'!U204</f>
        <v>4.5</v>
      </c>
      <c r="W162" s="233">
        <f>'Heros Stats (EDIT)'!V204</f>
        <v>3.3</v>
      </c>
    </row>
    <row r="163" spans="1:23" ht="15" customHeight="1" x14ac:dyDescent="0.15">
      <c r="A163" s="6" t="b">
        <f>AND(IF((B163=Calculator!$B$3),1,0),IF((C163=Calculator!$D$3),1,0))</f>
        <v>0</v>
      </c>
      <c r="B163" s="130" t="s">
        <v>722</v>
      </c>
      <c r="C163" s="130">
        <v>6</v>
      </c>
      <c r="D163" s="233">
        <f>'Heros Stats (EDIT)'!C205</f>
        <v>1045</v>
      </c>
      <c r="E163" s="233">
        <f>'Heros Stats (EDIT)'!D205</f>
        <v>5.2999999999999989</v>
      </c>
      <c r="F163" s="233">
        <f>'Heros Stats (EDIT)'!E205</f>
        <v>320</v>
      </c>
      <c r="G163" s="233">
        <f>'Heros Stats (EDIT)'!F205</f>
        <v>2.13</v>
      </c>
      <c r="H163" s="233">
        <f>'Heros Stats (EDIT)'!G205</f>
        <v>54.909090909090935</v>
      </c>
      <c r="I163" s="233">
        <f>'Heros Stats (EDIT)'!H205</f>
        <v>1.2318181818181819</v>
      </c>
      <c r="J163" s="233">
        <f>'Heros Stats (EDIT)'!I205</f>
        <v>0</v>
      </c>
      <c r="K163" s="233">
        <f>'Heros Stats (EDIT)'!J205</f>
        <v>0</v>
      </c>
      <c r="L163" s="233">
        <f>'Heros Stats (EDIT)'!K205</f>
        <v>0</v>
      </c>
      <c r="M163" s="233">
        <f>'Heros Stats (EDIT)'!L205</f>
        <v>0</v>
      </c>
      <c r="N163" s="233">
        <f>'Heros Stats (EDIT)'!M205</f>
        <v>0.5</v>
      </c>
      <c r="O163" s="233">
        <f>'Heros Stats (EDIT)'!N205</f>
        <v>49.454545454545467</v>
      </c>
      <c r="P163" s="233">
        <f>'Heros Stats (EDIT)'!O205</f>
        <v>0</v>
      </c>
      <c r="Q163" s="233">
        <f>'Heros Stats (EDIT)'!P205</f>
        <v>0</v>
      </c>
      <c r="R163" s="233">
        <f>'Heros Stats (EDIT)'!Q205</f>
        <v>50</v>
      </c>
      <c r="S163" s="233">
        <f>'Heros Stats (EDIT)'!R205</f>
        <v>50</v>
      </c>
      <c r="T163" s="233">
        <f>'Heros Stats (EDIT)'!S205</f>
        <v>0</v>
      </c>
      <c r="U163" s="233">
        <f>'Heros Stats (EDIT)'!T205</f>
        <v>0</v>
      </c>
      <c r="V163" s="233">
        <f>'Heros Stats (EDIT)'!U205</f>
        <v>4.5</v>
      </c>
      <c r="W163" s="233">
        <f>'Heros Stats (EDIT)'!V205</f>
        <v>3.3</v>
      </c>
    </row>
    <row r="164" spans="1:23" ht="15" customHeight="1" x14ac:dyDescent="0.15">
      <c r="A164" s="6" t="b">
        <f>AND(IF((B164=Calculator!$B$3),1,0),IF((C164=Calculator!$D$3),1,0))</f>
        <v>0</v>
      </c>
      <c r="B164" s="130" t="s">
        <v>722</v>
      </c>
      <c r="C164" s="130">
        <v>7</v>
      </c>
      <c r="D164" s="233">
        <f>'Heros Stats (EDIT)'!C206</f>
        <v>1115</v>
      </c>
      <c r="E164" s="233">
        <f>'Heros Stats (EDIT)'!D206</f>
        <v>5.6499999999999986</v>
      </c>
      <c r="F164" s="233">
        <f>'Heros Stats (EDIT)'!E206</f>
        <v>344</v>
      </c>
      <c r="G164" s="233">
        <f>'Heros Stats (EDIT)'!F206</f>
        <v>2.29</v>
      </c>
      <c r="H164" s="233">
        <f>'Heros Stats (EDIT)'!G206</f>
        <v>59.090909090909122</v>
      </c>
      <c r="I164" s="233">
        <f>'Heros Stats (EDIT)'!H206</f>
        <v>1.2781818181818183</v>
      </c>
      <c r="J164" s="233">
        <f>'Heros Stats (EDIT)'!I206</f>
        <v>0</v>
      </c>
      <c r="K164" s="233">
        <f>'Heros Stats (EDIT)'!J206</f>
        <v>0</v>
      </c>
      <c r="L164" s="233">
        <f>'Heros Stats (EDIT)'!K206</f>
        <v>0</v>
      </c>
      <c r="M164" s="233">
        <f>'Heros Stats (EDIT)'!L206</f>
        <v>0</v>
      </c>
      <c r="N164" s="233">
        <f>'Heros Stats (EDIT)'!M206</f>
        <v>0.5</v>
      </c>
      <c r="O164" s="233">
        <f>'Heros Stats (EDIT)'!N206</f>
        <v>52.545454545454561</v>
      </c>
      <c r="P164" s="233">
        <f>'Heros Stats (EDIT)'!O206</f>
        <v>0</v>
      </c>
      <c r="Q164" s="233">
        <f>'Heros Stats (EDIT)'!P206</f>
        <v>0</v>
      </c>
      <c r="R164" s="233">
        <f>'Heros Stats (EDIT)'!Q206</f>
        <v>56</v>
      </c>
      <c r="S164" s="233">
        <f>'Heros Stats (EDIT)'!R206</f>
        <v>56</v>
      </c>
      <c r="T164" s="233">
        <f>'Heros Stats (EDIT)'!S206</f>
        <v>0</v>
      </c>
      <c r="U164" s="233">
        <f>'Heros Stats (EDIT)'!T206</f>
        <v>0</v>
      </c>
      <c r="V164" s="233">
        <f>'Heros Stats (EDIT)'!U206</f>
        <v>4.5</v>
      </c>
      <c r="W164" s="233">
        <f>'Heros Stats (EDIT)'!V206</f>
        <v>3.3</v>
      </c>
    </row>
    <row r="165" spans="1:23" ht="15" customHeight="1" x14ac:dyDescent="0.15">
      <c r="A165" s="6" t="b">
        <f>AND(IF((B165=Calculator!$B$3),1,0),IF((C165=Calculator!$D$3),1,0))</f>
        <v>0</v>
      </c>
      <c r="B165" s="130" t="s">
        <v>722</v>
      </c>
      <c r="C165" s="130">
        <v>8</v>
      </c>
      <c r="D165" s="233">
        <f>'Heros Stats (EDIT)'!C207</f>
        <v>1185</v>
      </c>
      <c r="E165" s="233">
        <f>'Heros Stats (EDIT)'!D207</f>
        <v>5.9999999999999982</v>
      </c>
      <c r="F165" s="233">
        <f>'Heros Stats (EDIT)'!E207</f>
        <v>368</v>
      </c>
      <c r="G165" s="233">
        <f>'Heros Stats (EDIT)'!F207</f>
        <v>2.4500000000000002</v>
      </c>
      <c r="H165" s="233">
        <f>'Heros Stats (EDIT)'!G207</f>
        <v>63.272727272727309</v>
      </c>
      <c r="I165" s="233">
        <f>'Heros Stats (EDIT)'!H207</f>
        <v>1.3245454545454547</v>
      </c>
      <c r="J165" s="233">
        <f>'Heros Stats (EDIT)'!I207</f>
        <v>0</v>
      </c>
      <c r="K165" s="233">
        <f>'Heros Stats (EDIT)'!J207</f>
        <v>0</v>
      </c>
      <c r="L165" s="233">
        <f>'Heros Stats (EDIT)'!K207</f>
        <v>0</v>
      </c>
      <c r="M165" s="233">
        <f>'Heros Stats (EDIT)'!L207</f>
        <v>0</v>
      </c>
      <c r="N165" s="233">
        <f>'Heros Stats (EDIT)'!M207</f>
        <v>0.5</v>
      </c>
      <c r="O165" s="233">
        <f>'Heros Stats (EDIT)'!N207</f>
        <v>55.636363636363654</v>
      </c>
      <c r="P165" s="233">
        <f>'Heros Stats (EDIT)'!O207</f>
        <v>0</v>
      </c>
      <c r="Q165" s="233">
        <f>'Heros Stats (EDIT)'!P207</f>
        <v>0</v>
      </c>
      <c r="R165" s="233">
        <f>'Heros Stats (EDIT)'!Q207</f>
        <v>62</v>
      </c>
      <c r="S165" s="233">
        <f>'Heros Stats (EDIT)'!R207</f>
        <v>62</v>
      </c>
      <c r="T165" s="233">
        <f>'Heros Stats (EDIT)'!S207</f>
        <v>0</v>
      </c>
      <c r="U165" s="233">
        <f>'Heros Stats (EDIT)'!T207</f>
        <v>0</v>
      </c>
      <c r="V165" s="233">
        <f>'Heros Stats (EDIT)'!U207</f>
        <v>4.5</v>
      </c>
      <c r="W165" s="233">
        <f>'Heros Stats (EDIT)'!V207</f>
        <v>3.3</v>
      </c>
    </row>
    <row r="166" spans="1:23" ht="15" customHeight="1" x14ac:dyDescent="0.15">
      <c r="A166" s="6" t="b">
        <f>AND(IF((B166=Calculator!$B$3),1,0),IF((C166=Calculator!$D$3),1,0))</f>
        <v>0</v>
      </c>
      <c r="B166" s="130" t="s">
        <v>722</v>
      </c>
      <c r="C166" s="130">
        <v>9</v>
      </c>
      <c r="D166" s="233">
        <f>'Heros Stats (EDIT)'!C208</f>
        <v>1255</v>
      </c>
      <c r="E166" s="233">
        <f>'Heros Stats (EDIT)'!D208</f>
        <v>6.3499999999999979</v>
      </c>
      <c r="F166" s="233">
        <f>'Heros Stats (EDIT)'!E208</f>
        <v>392</v>
      </c>
      <c r="G166" s="233">
        <f>'Heros Stats (EDIT)'!F208</f>
        <v>2.6100000000000003</v>
      </c>
      <c r="H166" s="233">
        <f>'Heros Stats (EDIT)'!G208</f>
        <v>67.454545454545496</v>
      </c>
      <c r="I166" s="233">
        <f>'Heros Stats (EDIT)'!H208</f>
        <v>1.3709090909090911</v>
      </c>
      <c r="J166" s="233">
        <f>'Heros Stats (EDIT)'!I208</f>
        <v>0</v>
      </c>
      <c r="K166" s="233">
        <f>'Heros Stats (EDIT)'!J208</f>
        <v>0</v>
      </c>
      <c r="L166" s="233">
        <f>'Heros Stats (EDIT)'!K208</f>
        <v>0</v>
      </c>
      <c r="M166" s="233">
        <f>'Heros Stats (EDIT)'!L208</f>
        <v>0</v>
      </c>
      <c r="N166" s="233">
        <f>'Heros Stats (EDIT)'!M208</f>
        <v>0.5</v>
      </c>
      <c r="O166" s="233">
        <f>'Heros Stats (EDIT)'!N208</f>
        <v>58.727272727272748</v>
      </c>
      <c r="P166" s="233">
        <f>'Heros Stats (EDIT)'!O208</f>
        <v>0</v>
      </c>
      <c r="Q166" s="233">
        <f>'Heros Stats (EDIT)'!P208</f>
        <v>0</v>
      </c>
      <c r="R166" s="233">
        <f>'Heros Stats (EDIT)'!Q208</f>
        <v>68</v>
      </c>
      <c r="S166" s="233">
        <f>'Heros Stats (EDIT)'!R208</f>
        <v>68</v>
      </c>
      <c r="T166" s="233">
        <f>'Heros Stats (EDIT)'!S208</f>
        <v>0</v>
      </c>
      <c r="U166" s="233">
        <f>'Heros Stats (EDIT)'!T208</f>
        <v>0</v>
      </c>
      <c r="V166" s="233">
        <f>'Heros Stats (EDIT)'!U208</f>
        <v>4.5</v>
      </c>
      <c r="W166" s="233">
        <f>'Heros Stats (EDIT)'!V208</f>
        <v>3.3</v>
      </c>
    </row>
    <row r="167" spans="1:23" ht="15" customHeight="1" x14ac:dyDescent="0.15">
      <c r="A167" s="6" t="b">
        <f>AND(IF((B167=Calculator!$B$3),1,0),IF((C167=Calculator!$D$3),1,0))</f>
        <v>0</v>
      </c>
      <c r="B167" s="130" t="s">
        <v>722</v>
      </c>
      <c r="C167" s="130">
        <v>10</v>
      </c>
      <c r="D167" s="233">
        <f>'Heros Stats (EDIT)'!C209</f>
        <v>1325</v>
      </c>
      <c r="E167" s="233">
        <f>'Heros Stats (EDIT)'!D209</f>
        <v>6.6999999999999975</v>
      </c>
      <c r="F167" s="233">
        <f>'Heros Stats (EDIT)'!E209</f>
        <v>416</v>
      </c>
      <c r="G167" s="233">
        <f>'Heros Stats (EDIT)'!F209</f>
        <v>2.7700000000000005</v>
      </c>
      <c r="H167" s="233">
        <f>'Heros Stats (EDIT)'!G209</f>
        <v>71.636363636363683</v>
      </c>
      <c r="I167" s="233">
        <f>'Heros Stats (EDIT)'!H209</f>
        <v>1.4172727272727275</v>
      </c>
      <c r="J167" s="233">
        <f>'Heros Stats (EDIT)'!I209</f>
        <v>0</v>
      </c>
      <c r="K167" s="233">
        <f>'Heros Stats (EDIT)'!J209</f>
        <v>0</v>
      </c>
      <c r="L167" s="233">
        <f>'Heros Stats (EDIT)'!K209</f>
        <v>0</v>
      </c>
      <c r="M167" s="233">
        <f>'Heros Stats (EDIT)'!L209</f>
        <v>0</v>
      </c>
      <c r="N167" s="233">
        <f>'Heros Stats (EDIT)'!M209</f>
        <v>0.5</v>
      </c>
      <c r="O167" s="233">
        <f>'Heros Stats (EDIT)'!N209</f>
        <v>61.818181818181841</v>
      </c>
      <c r="P167" s="233">
        <f>'Heros Stats (EDIT)'!O209</f>
        <v>0</v>
      </c>
      <c r="Q167" s="233">
        <f>'Heros Stats (EDIT)'!P209</f>
        <v>0</v>
      </c>
      <c r="R167" s="233">
        <f>'Heros Stats (EDIT)'!Q209</f>
        <v>74</v>
      </c>
      <c r="S167" s="233">
        <f>'Heros Stats (EDIT)'!R209</f>
        <v>74</v>
      </c>
      <c r="T167" s="233">
        <f>'Heros Stats (EDIT)'!S209</f>
        <v>0</v>
      </c>
      <c r="U167" s="233">
        <f>'Heros Stats (EDIT)'!T209</f>
        <v>0</v>
      </c>
      <c r="V167" s="233">
        <f>'Heros Stats (EDIT)'!U209</f>
        <v>4.5</v>
      </c>
      <c r="W167" s="233">
        <f>'Heros Stats (EDIT)'!V209</f>
        <v>3.3</v>
      </c>
    </row>
    <row r="168" spans="1:23" ht="15" customHeight="1" x14ac:dyDescent="0.15">
      <c r="A168" s="6" t="b">
        <f>AND(IF((B168=Calculator!$B$3),1,0),IF((C168=Calculator!$D$3),1,0))</f>
        <v>0</v>
      </c>
      <c r="B168" s="130" t="s">
        <v>722</v>
      </c>
      <c r="C168" s="130">
        <v>11</v>
      </c>
      <c r="D168" s="233">
        <f>'Heros Stats (EDIT)'!C210</f>
        <v>1395</v>
      </c>
      <c r="E168" s="233">
        <f>'Heros Stats (EDIT)'!D210</f>
        <v>7.0499999999999972</v>
      </c>
      <c r="F168" s="233">
        <f>'Heros Stats (EDIT)'!E210</f>
        <v>440</v>
      </c>
      <c r="G168" s="233">
        <f>'Heros Stats (EDIT)'!F210</f>
        <v>2.9300000000000006</v>
      </c>
      <c r="H168" s="233">
        <f>'Heros Stats (EDIT)'!G210</f>
        <v>75.81818181818187</v>
      </c>
      <c r="I168" s="233">
        <f>'Heros Stats (EDIT)'!H210</f>
        <v>1.4636363636363638</v>
      </c>
      <c r="J168" s="233">
        <f>'Heros Stats (EDIT)'!I210</f>
        <v>0</v>
      </c>
      <c r="K168" s="233">
        <f>'Heros Stats (EDIT)'!J210</f>
        <v>0</v>
      </c>
      <c r="L168" s="233">
        <f>'Heros Stats (EDIT)'!K210</f>
        <v>0</v>
      </c>
      <c r="M168" s="233">
        <f>'Heros Stats (EDIT)'!L210</f>
        <v>0</v>
      </c>
      <c r="N168" s="233">
        <f>'Heros Stats (EDIT)'!M210</f>
        <v>0.5</v>
      </c>
      <c r="O168" s="233">
        <f>'Heros Stats (EDIT)'!N210</f>
        <v>64.909090909090935</v>
      </c>
      <c r="P168" s="233">
        <f>'Heros Stats (EDIT)'!O210</f>
        <v>0</v>
      </c>
      <c r="Q168" s="233">
        <f>'Heros Stats (EDIT)'!P210</f>
        <v>0</v>
      </c>
      <c r="R168" s="233">
        <f>'Heros Stats (EDIT)'!Q210</f>
        <v>80</v>
      </c>
      <c r="S168" s="233">
        <f>'Heros Stats (EDIT)'!R210</f>
        <v>80</v>
      </c>
      <c r="T168" s="233">
        <f>'Heros Stats (EDIT)'!S210</f>
        <v>0</v>
      </c>
      <c r="U168" s="233">
        <f>'Heros Stats (EDIT)'!T210</f>
        <v>0</v>
      </c>
      <c r="V168" s="233">
        <f>'Heros Stats (EDIT)'!U210</f>
        <v>4.5</v>
      </c>
      <c r="W168" s="233">
        <f>'Heros Stats (EDIT)'!V210</f>
        <v>3.3</v>
      </c>
    </row>
    <row r="169" spans="1:23" ht="15" customHeight="1" x14ac:dyDescent="0.15">
      <c r="A169" s="6" t="b">
        <f>AND(IF((B169=Calculator!$B$3),1,0),IF((C169=Calculator!$D$3),1,0))</f>
        <v>0</v>
      </c>
      <c r="B169" s="130" t="s">
        <v>722</v>
      </c>
      <c r="C169" s="130">
        <v>12</v>
      </c>
      <c r="D169" s="233">
        <f>'Heros Stats (EDIT)'!C211</f>
        <v>1465</v>
      </c>
      <c r="E169" s="233">
        <f>'Heros Stats (EDIT)'!D211</f>
        <v>7.3999999999999968</v>
      </c>
      <c r="F169" s="233">
        <f>'Heros Stats (EDIT)'!E211</f>
        <v>464</v>
      </c>
      <c r="G169" s="233">
        <f>'Heros Stats (EDIT)'!F211</f>
        <v>3.0900000000000007</v>
      </c>
      <c r="H169" s="233">
        <f>'Heros Stats (EDIT)'!G211</f>
        <v>80.000000000000057</v>
      </c>
      <c r="I169" s="233">
        <f>'Heros Stats (EDIT)'!H211</f>
        <v>1.5100000000000002</v>
      </c>
      <c r="J169" s="233">
        <f>'Heros Stats (EDIT)'!I211</f>
        <v>0</v>
      </c>
      <c r="K169" s="233">
        <f>'Heros Stats (EDIT)'!J211</f>
        <v>0</v>
      </c>
      <c r="L169" s="233">
        <f>'Heros Stats (EDIT)'!K211</f>
        <v>0</v>
      </c>
      <c r="M169" s="233">
        <f>'Heros Stats (EDIT)'!L211</f>
        <v>0</v>
      </c>
      <c r="N169" s="233">
        <f>'Heros Stats (EDIT)'!M211</f>
        <v>0.5</v>
      </c>
      <c r="O169" s="233">
        <f>'Heros Stats (EDIT)'!N211</f>
        <v>68.000000000000028</v>
      </c>
      <c r="P169" s="233">
        <f>'Heros Stats (EDIT)'!O211</f>
        <v>0</v>
      </c>
      <c r="Q169" s="233">
        <f>'Heros Stats (EDIT)'!P211</f>
        <v>0</v>
      </c>
      <c r="R169" s="233">
        <f>'Heros Stats (EDIT)'!Q211</f>
        <v>86</v>
      </c>
      <c r="S169" s="233">
        <f>'Heros Stats (EDIT)'!R211</f>
        <v>86</v>
      </c>
      <c r="T169" s="233">
        <f>'Heros Stats (EDIT)'!S211</f>
        <v>0</v>
      </c>
      <c r="U169" s="233">
        <f>'Heros Stats (EDIT)'!T211</f>
        <v>0</v>
      </c>
      <c r="V169" s="233">
        <f>'Heros Stats (EDIT)'!U211</f>
        <v>4.5</v>
      </c>
      <c r="W169" s="233">
        <f>'Heros Stats (EDIT)'!V211</f>
        <v>3.3</v>
      </c>
    </row>
    <row r="170" spans="1:23" ht="15" customHeight="1" x14ac:dyDescent="0.15">
      <c r="A170" s="6" t="b">
        <f>AND(IF((B170=Calculator!$B$3),1,0),IF((C170=Calculator!$D$3),1,0))</f>
        <v>0</v>
      </c>
      <c r="B170" s="130" t="s">
        <v>766</v>
      </c>
      <c r="C170" s="130">
        <v>1</v>
      </c>
      <c r="D170" s="233">
        <f>'Heros Stats (EDIT)'!C215</f>
        <v>658</v>
      </c>
      <c r="E170" s="233">
        <f>'Heros Stats (EDIT)'!D215</f>
        <v>4.3</v>
      </c>
      <c r="F170" s="233">
        <f>'Heros Stats (EDIT)'!E215</f>
        <v>300</v>
      </c>
      <c r="G170" s="233">
        <f>'Heros Stats (EDIT)'!F215</f>
        <v>1.56</v>
      </c>
      <c r="H170" s="233">
        <f>'Heros Stats (EDIT)'!G215</f>
        <v>80</v>
      </c>
      <c r="I170" s="233">
        <f>'Heros Stats (EDIT)'!H215</f>
        <v>1</v>
      </c>
      <c r="J170" s="233">
        <f>'Heros Stats (EDIT)'!I215</f>
        <v>0</v>
      </c>
      <c r="K170" s="233">
        <f>'Heros Stats (EDIT)'!J215</f>
        <v>0</v>
      </c>
      <c r="L170" s="233">
        <f>'Heros Stats (EDIT)'!K215</f>
        <v>0</v>
      </c>
      <c r="M170" s="233">
        <f>'Heros Stats (EDIT)'!L215</f>
        <v>0</v>
      </c>
      <c r="N170" s="233">
        <f>'Heros Stats (EDIT)'!M215</f>
        <v>0.5</v>
      </c>
      <c r="O170" s="233">
        <f>'Heros Stats (EDIT)'!N215</f>
        <v>0</v>
      </c>
      <c r="P170" s="233">
        <f>'Heros Stats (EDIT)'!O215</f>
        <v>0</v>
      </c>
      <c r="Q170" s="233">
        <f>'Heros Stats (EDIT)'!P215</f>
        <v>0</v>
      </c>
      <c r="R170" s="233">
        <f>'Heros Stats (EDIT)'!Q215</f>
        <v>30</v>
      </c>
      <c r="S170" s="233">
        <f>'Heros Stats (EDIT)'!R215</f>
        <v>20</v>
      </c>
      <c r="T170" s="233">
        <f>'Heros Stats (EDIT)'!S215</f>
        <v>0</v>
      </c>
      <c r="U170" s="233">
        <f>'Heros Stats (EDIT)'!T215</f>
        <v>0</v>
      </c>
      <c r="V170" s="233">
        <f>'Heros Stats (EDIT)'!U215</f>
        <v>1.8</v>
      </c>
      <c r="W170" s="233">
        <f>'Heros Stats (EDIT)'!V215</f>
        <v>3.4</v>
      </c>
    </row>
    <row r="171" spans="1:23" ht="15" customHeight="1" x14ac:dyDescent="0.15">
      <c r="A171" s="6" t="b">
        <f>AND(IF((B171=Calculator!$B$3),1,0),IF((C171=Calculator!$D$3),1,0))</f>
        <v>0</v>
      </c>
      <c r="B171" s="130" t="s">
        <v>766</v>
      </c>
      <c r="C171" s="130">
        <v>2</v>
      </c>
      <c r="D171" s="233">
        <f>'Heros Stats (EDIT)'!C216</f>
        <v>740</v>
      </c>
      <c r="E171" s="233">
        <f>'Heros Stats (EDIT)'!D216</f>
        <v>4.8099999999999996</v>
      </c>
      <c r="F171" s="233">
        <f>'Heros Stats (EDIT)'!E216</f>
        <v>315</v>
      </c>
      <c r="G171" s="233">
        <f>'Heros Stats (EDIT)'!F216</f>
        <v>1.71</v>
      </c>
      <c r="H171" s="233">
        <f>'Heros Stats (EDIT)'!G216</f>
        <v>87</v>
      </c>
      <c r="I171" s="233">
        <f>'Heros Stats (EDIT)'!H216</f>
        <v>1.04</v>
      </c>
      <c r="J171" s="233">
        <f>'Heros Stats (EDIT)'!I216</f>
        <v>0</v>
      </c>
      <c r="K171" s="233">
        <f>'Heros Stats (EDIT)'!J216</f>
        <v>0</v>
      </c>
      <c r="L171" s="233">
        <f>'Heros Stats (EDIT)'!K216</f>
        <v>0</v>
      </c>
      <c r="M171" s="233">
        <f>'Heros Stats (EDIT)'!L216</f>
        <v>0</v>
      </c>
      <c r="N171" s="233">
        <f>'Heros Stats (EDIT)'!M216</f>
        <v>0.5</v>
      </c>
      <c r="O171" s="233">
        <f>'Heros Stats (EDIT)'!N216</f>
        <v>0</v>
      </c>
      <c r="P171" s="233">
        <f>'Heros Stats (EDIT)'!O216</f>
        <v>0</v>
      </c>
      <c r="Q171" s="233">
        <f>'Heros Stats (EDIT)'!P216</f>
        <v>0</v>
      </c>
      <c r="R171" s="233">
        <f>'Heros Stats (EDIT)'!Q216</f>
        <v>35</v>
      </c>
      <c r="S171" s="233">
        <f>'Heros Stats (EDIT)'!R216</f>
        <v>25</v>
      </c>
      <c r="T171" s="233">
        <f>'Heros Stats (EDIT)'!S216</f>
        <v>0</v>
      </c>
      <c r="U171" s="233">
        <f>'Heros Stats (EDIT)'!T216</f>
        <v>0</v>
      </c>
      <c r="V171" s="233">
        <f>'Heros Stats (EDIT)'!U216</f>
        <v>1.8</v>
      </c>
      <c r="W171" s="233">
        <f>'Heros Stats (EDIT)'!V216</f>
        <v>3.4</v>
      </c>
    </row>
    <row r="172" spans="1:23" ht="15" customHeight="1" x14ac:dyDescent="0.15">
      <c r="A172" s="6" t="b">
        <f>AND(IF((B172=Calculator!$B$3),1,0),IF((C172=Calculator!$D$3),1,0))</f>
        <v>0</v>
      </c>
      <c r="B172" s="130" t="s">
        <v>766</v>
      </c>
      <c r="C172" s="130">
        <v>3</v>
      </c>
      <c r="D172" s="233">
        <f>'Heros Stats (EDIT)'!C217</f>
        <v>822</v>
      </c>
      <c r="E172" s="233">
        <f>'Heros Stats (EDIT)'!D217</f>
        <v>5.3199999999999994</v>
      </c>
      <c r="F172" s="233">
        <f>'Heros Stats (EDIT)'!E217</f>
        <v>330</v>
      </c>
      <c r="G172" s="233">
        <f>'Heros Stats (EDIT)'!F217</f>
        <v>1.8599999999999999</v>
      </c>
      <c r="H172" s="233">
        <f>'Heros Stats (EDIT)'!G217</f>
        <v>94</v>
      </c>
      <c r="I172" s="233">
        <f>'Heros Stats (EDIT)'!H217</f>
        <v>1.08</v>
      </c>
      <c r="J172" s="233">
        <f>'Heros Stats (EDIT)'!I217</f>
        <v>0</v>
      </c>
      <c r="K172" s="233">
        <f>'Heros Stats (EDIT)'!J217</f>
        <v>0</v>
      </c>
      <c r="L172" s="233">
        <f>'Heros Stats (EDIT)'!K217</f>
        <v>0</v>
      </c>
      <c r="M172" s="233">
        <f>'Heros Stats (EDIT)'!L217</f>
        <v>0</v>
      </c>
      <c r="N172" s="233">
        <f>'Heros Stats (EDIT)'!M217</f>
        <v>0.5</v>
      </c>
      <c r="O172" s="233">
        <f>'Heros Stats (EDIT)'!N217</f>
        <v>0</v>
      </c>
      <c r="P172" s="233">
        <f>'Heros Stats (EDIT)'!O217</f>
        <v>0</v>
      </c>
      <c r="Q172" s="233">
        <f>'Heros Stats (EDIT)'!P217</f>
        <v>0</v>
      </c>
      <c r="R172" s="233">
        <f>'Heros Stats (EDIT)'!Q217</f>
        <v>40</v>
      </c>
      <c r="S172" s="233">
        <f>'Heros Stats (EDIT)'!R217</f>
        <v>30</v>
      </c>
      <c r="T172" s="233">
        <f>'Heros Stats (EDIT)'!S217</f>
        <v>0</v>
      </c>
      <c r="U172" s="233">
        <f>'Heros Stats (EDIT)'!T217</f>
        <v>0</v>
      </c>
      <c r="V172" s="233">
        <f>'Heros Stats (EDIT)'!U217</f>
        <v>1.8</v>
      </c>
      <c r="W172" s="233">
        <f>'Heros Stats (EDIT)'!V217</f>
        <v>3.4</v>
      </c>
    </row>
    <row r="173" spans="1:23" ht="15" customHeight="1" x14ac:dyDescent="0.15">
      <c r="A173" s="6" t="b">
        <f>AND(IF((B173=Calculator!$B$3),1,0),IF((C173=Calculator!$D$3),1,0))</f>
        <v>0</v>
      </c>
      <c r="B173" s="130" t="s">
        <v>766</v>
      </c>
      <c r="C173" s="130">
        <v>4</v>
      </c>
      <c r="D173" s="233">
        <f>'Heros Stats (EDIT)'!C218</f>
        <v>904</v>
      </c>
      <c r="E173" s="233">
        <f>'Heros Stats (EDIT)'!D218</f>
        <v>5.8299999999999992</v>
      </c>
      <c r="F173" s="233">
        <f>'Heros Stats (EDIT)'!E218</f>
        <v>345</v>
      </c>
      <c r="G173" s="233">
        <f>'Heros Stats (EDIT)'!F218</f>
        <v>2.0099999999999998</v>
      </c>
      <c r="H173" s="233">
        <f>'Heros Stats (EDIT)'!G218</f>
        <v>101</v>
      </c>
      <c r="I173" s="233">
        <f>'Heros Stats (EDIT)'!H218</f>
        <v>1.1200000000000001</v>
      </c>
      <c r="J173" s="233">
        <f>'Heros Stats (EDIT)'!I218</f>
        <v>0</v>
      </c>
      <c r="K173" s="233">
        <f>'Heros Stats (EDIT)'!J218</f>
        <v>0</v>
      </c>
      <c r="L173" s="233">
        <f>'Heros Stats (EDIT)'!K218</f>
        <v>0</v>
      </c>
      <c r="M173" s="233">
        <f>'Heros Stats (EDIT)'!L218</f>
        <v>0</v>
      </c>
      <c r="N173" s="233">
        <f>'Heros Stats (EDIT)'!M218</f>
        <v>0.5</v>
      </c>
      <c r="O173" s="233">
        <f>'Heros Stats (EDIT)'!N218</f>
        <v>0</v>
      </c>
      <c r="P173" s="233">
        <f>'Heros Stats (EDIT)'!O218</f>
        <v>0</v>
      </c>
      <c r="Q173" s="233">
        <f>'Heros Stats (EDIT)'!P218</f>
        <v>0</v>
      </c>
      <c r="R173" s="233">
        <f>'Heros Stats (EDIT)'!Q218</f>
        <v>45</v>
      </c>
      <c r="S173" s="233">
        <f>'Heros Stats (EDIT)'!R218</f>
        <v>35</v>
      </c>
      <c r="T173" s="233">
        <f>'Heros Stats (EDIT)'!S218</f>
        <v>0</v>
      </c>
      <c r="U173" s="233">
        <f>'Heros Stats (EDIT)'!T218</f>
        <v>0</v>
      </c>
      <c r="V173" s="233">
        <f>'Heros Stats (EDIT)'!U218</f>
        <v>1.8</v>
      </c>
      <c r="W173" s="233">
        <f>'Heros Stats (EDIT)'!V218</f>
        <v>3.4</v>
      </c>
    </row>
    <row r="174" spans="1:23" ht="15" customHeight="1" x14ac:dyDescent="0.15">
      <c r="A174" s="6" t="b">
        <f>AND(IF((B174=Calculator!$B$3),1,0),IF((C174=Calculator!$D$3),1,0))</f>
        <v>0</v>
      </c>
      <c r="B174" s="130" t="s">
        <v>766</v>
      </c>
      <c r="C174" s="130">
        <v>5</v>
      </c>
      <c r="D174" s="233">
        <f>'Heros Stats (EDIT)'!C219</f>
        <v>986</v>
      </c>
      <c r="E174" s="233">
        <f>'Heros Stats (EDIT)'!D219</f>
        <v>6.339999999999999</v>
      </c>
      <c r="F174" s="233">
        <f>'Heros Stats (EDIT)'!E219</f>
        <v>360</v>
      </c>
      <c r="G174" s="233">
        <f>'Heros Stats (EDIT)'!F219</f>
        <v>2.1599999999999997</v>
      </c>
      <c r="H174" s="233">
        <f>'Heros Stats (EDIT)'!G219</f>
        <v>108</v>
      </c>
      <c r="I174" s="233">
        <f>'Heros Stats (EDIT)'!H219</f>
        <v>1.1600000000000001</v>
      </c>
      <c r="J174" s="233">
        <f>'Heros Stats (EDIT)'!I219</f>
        <v>0</v>
      </c>
      <c r="K174" s="233">
        <f>'Heros Stats (EDIT)'!J219</f>
        <v>0</v>
      </c>
      <c r="L174" s="233">
        <f>'Heros Stats (EDIT)'!K219</f>
        <v>0</v>
      </c>
      <c r="M174" s="233">
        <f>'Heros Stats (EDIT)'!L219</f>
        <v>0</v>
      </c>
      <c r="N174" s="233">
        <f>'Heros Stats (EDIT)'!M219</f>
        <v>0.5</v>
      </c>
      <c r="O174" s="233">
        <f>'Heros Stats (EDIT)'!N219</f>
        <v>0</v>
      </c>
      <c r="P174" s="233">
        <f>'Heros Stats (EDIT)'!O219</f>
        <v>0</v>
      </c>
      <c r="Q174" s="233">
        <f>'Heros Stats (EDIT)'!P219</f>
        <v>0</v>
      </c>
      <c r="R174" s="233">
        <f>'Heros Stats (EDIT)'!Q219</f>
        <v>50</v>
      </c>
      <c r="S174" s="233">
        <f>'Heros Stats (EDIT)'!R219</f>
        <v>40</v>
      </c>
      <c r="T174" s="233">
        <f>'Heros Stats (EDIT)'!S219</f>
        <v>0</v>
      </c>
      <c r="U174" s="233">
        <f>'Heros Stats (EDIT)'!T219</f>
        <v>0</v>
      </c>
      <c r="V174" s="233">
        <f>'Heros Stats (EDIT)'!U219</f>
        <v>1.8</v>
      </c>
      <c r="W174" s="233">
        <f>'Heros Stats (EDIT)'!V219</f>
        <v>3.4</v>
      </c>
    </row>
    <row r="175" spans="1:23" ht="15" customHeight="1" x14ac:dyDescent="0.15">
      <c r="A175" s="6" t="b">
        <f>AND(IF((B175=Calculator!$B$3),1,0),IF((C175=Calculator!$D$3),1,0))</f>
        <v>0</v>
      </c>
      <c r="B175" s="130" t="s">
        <v>766</v>
      </c>
      <c r="C175" s="130">
        <v>6</v>
      </c>
      <c r="D175" s="233">
        <f>'Heros Stats (EDIT)'!C220</f>
        <v>1068</v>
      </c>
      <c r="E175" s="233">
        <f>'Heros Stats (EDIT)'!D220</f>
        <v>6.8499999999999988</v>
      </c>
      <c r="F175" s="233">
        <f>'Heros Stats (EDIT)'!E220</f>
        <v>375</v>
      </c>
      <c r="G175" s="233">
        <f>'Heros Stats (EDIT)'!F220</f>
        <v>2.3099999999999996</v>
      </c>
      <c r="H175" s="233">
        <f>'Heros Stats (EDIT)'!G220</f>
        <v>115</v>
      </c>
      <c r="I175" s="233">
        <f>'Heros Stats (EDIT)'!H220</f>
        <v>1.2000000000000002</v>
      </c>
      <c r="J175" s="233">
        <f>'Heros Stats (EDIT)'!I220</f>
        <v>0</v>
      </c>
      <c r="K175" s="233">
        <f>'Heros Stats (EDIT)'!J220</f>
        <v>0</v>
      </c>
      <c r="L175" s="233">
        <f>'Heros Stats (EDIT)'!K220</f>
        <v>0</v>
      </c>
      <c r="M175" s="233">
        <f>'Heros Stats (EDIT)'!L220</f>
        <v>0</v>
      </c>
      <c r="N175" s="233">
        <f>'Heros Stats (EDIT)'!M220</f>
        <v>0.5</v>
      </c>
      <c r="O175" s="233">
        <f>'Heros Stats (EDIT)'!N220</f>
        <v>0</v>
      </c>
      <c r="P175" s="233">
        <f>'Heros Stats (EDIT)'!O220</f>
        <v>0</v>
      </c>
      <c r="Q175" s="233">
        <f>'Heros Stats (EDIT)'!P220</f>
        <v>0</v>
      </c>
      <c r="R175" s="233">
        <f>'Heros Stats (EDIT)'!Q220</f>
        <v>55</v>
      </c>
      <c r="S175" s="233">
        <f>'Heros Stats (EDIT)'!R220</f>
        <v>45</v>
      </c>
      <c r="T175" s="233">
        <f>'Heros Stats (EDIT)'!S220</f>
        <v>0</v>
      </c>
      <c r="U175" s="233">
        <f>'Heros Stats (EDIT)'!T220</f>
        <v>0</v>
      </c>
      <c r="V175" s="233">
        <f>'Heros Stats (EDIT)'!U220</f>
        <v>1.8</v>
      </c>
      <c r="W175" s="233">
        <f>'Heros Stats (EDIT)'!V220</f>
        <v>3.4</v>
      </c>
    </row>
    <row r="176" spans="1:23" ht="15" customHeight="1" x14ac:dyDescent="0.15">
      <c r="A176" s="6" t="b">
        <f>AND(IF((B176=Calculator!$B$3),1,0),IF((C176=Calculator!$D$3),1,0))</f>
        <v>0</v>
      </c>
      <c r="B176" s="130" t="s">
        <v>766</v>
      </c>
      <c r="C176" s="130">
        <v>7</v>
      </c>
      <c r="D176" s="233">
        <f>'Heros Stats (EDIT)'!C221</f>
        <v>1150</v>
      </c>
      <c r="E176" s="233">
        <f>'Heros Stats (EDIT)'!D221</f>
        <v>7.3599999999999985</v>
      </c>
      <c r="F176" s="233">
        <f>'Heros Stats (EDIT)'!E221</f>
        <v>390</v>
      </c>
      <c r="G176" s="233">
        <f>'Heros Stats (EDIT)'!F221</f>
        <v>2.4599999999999995</v>
      </c>
      <c r="H176" s="233">
        <f>'Heros Stats (EDIT)'!G221</f>
        <v>122</v>
      </c>
      <c r="I176" s="233">
        <f>'Heros Stats (EDIT)'!H221</f>
        <v>1.2400000000000002</v>
      </c>
      <c r="J176" s="233">
        <f>'Heros Stats (EDIT)'!I221</f>
        <v>0</v>
      </c>
      <c r="K176" s="233">
        <f>'Heros Stats (EDIT)'!J221</f>
        <v>0</v>
      </c>
      <c r="L176" s="233">
        <f>'Heros Stats (EDIT)'!K221</f>
        <v>0</v>
      </c>
      <c r="M176" s="233">
        <f>'Heros Stats (EDIT)'!L221</f>
        <v>0</v>
      </c>
      <c r="N176" s="233">
        <f>'Heros Stats (EDIT)'!M221</f>
        <v>0.5</v>
      </c>
      <c r="O176" s="233">
        <f>'Heros Stats (EDIT)'!N221</f>
        <v>0</v>
      </c>
      <c r="P176" s="233">
        <f>'Heros Stats (EDIT)'!O221</f>
        <v>0</v>
      </c>
      <c r="Q176" s="233">
        <f>'Heros Stats (EDIT)'!P221</f>
        <v>0</v>
      </c>
      <c r="R176" s="233">
        <f>'Heros Stats (EDIT)'!Q221</f>
        <v>60</v>
      </c>
      <c r="S176" s="233">
        <f>'Heros Stats (EDIT)'!R221</f>
        <v>50</v>
      </c>
      <c r="T176" s="233">
        <f>'Heros Stats (EDIT)'!S221</f>
        <v>0</v>
      </c>
      <c r="U176" s="233">
        <f>'Heros Stats (EDIT)'!T221</f>
        <v>0</v>
      </c>
      <c r="V176" s="233">
        <f>'Heros Stats (EDIT)'!U221</f>
        <v>1.8</v>
      </c>
      <c r="W176" s="233">
        <f>'Heros Stats (EDIT)'!V221</f>
        <v>3.4</v>
      </c>
    </row>
    <row r="177" spans="1:23" ht="15" customHeight="1" x14ac:dyDescent="0.15">
      <c r="A177" s="6" t="b">
        <f>AND(IF((B177=Calculator!$B$3),1,0),IF((C177=Calculator!$D$3),1,0))</f>
        <v>0</v>
      </c>
      <c r="B177" s="130" t="s">
        <v>766</v>
      </c>
      <c r="C177" s="130">
        <v>8</v>
      </c>
      <c r="D177" s="233">
        <f>'Heros Stats (EDIT)'!C222</f>
        <v>1232</v>
      </c>
      <c r="E177" s="233">
        <f>'Heros Stats (EDIT)'!D222</f>
        <v>7.8699999999999983</v>
      </c>
      <c r="F177" s="233">
        <f>'Heros Stats (EDIT)'!E222</f>
        <v>405</v>
      </c>
      <c r="G177" s="233">
        <f>'Heros Stats (EDIT)'!F222</f>
        <v>2.6099999999999994</v>
      </c>
      <c r="H177" s="233">
        <f>'Heros Stats (EDIT)'!G222</f>
        <v>129</v>
      </c>
      <c r="I177" s="233">
        <f>'Heros Stats (EDIT)'!H222</f>
        <v>1.2800000000000002</v>
      </c>
      <c r="J177" s="233">
        <f>'Heros Stats (EDIT)'!I222</f>
        <v>0</v>
      </c>
      <c r="K177" s="233">
        <f>'Heros Stats (EDIT)'!J222</f>
        <v>0</v>
      </c>
      <c r="L177" s="233">
        <f>'Heros Stats (EDIT)'!K222</f>
        <v>0</v>
      </c>
      <c r="M177" s="233">
        <f>'Heros Stats (EDIT)'!L222</f>
        <v>0</v>
      </c>
      <c r="N177" s="233">
        <f>'Heros Stats (EDIT)'!M222</f>
        <v>0.5</v>
      </c>
      <c r="O177" s="233">
        <f>'Heros Stats (EDIT)'!N222</f>
        <v>0</v>
      </c>
      <c r="P177" s="233">
        <f>'Heros Stats (EDIT)'!O222</f>
        <v>0</v>
      </c>
      <c r="Q177" s="233">
        <f>'Heros Stats (EDIT)'!P222</f>
        <v>0</v>
      </c>
      <c r="R177" s="233">
        <f>'Heros Stats (EDIT)'!Q222</f>
        <v>65</v>
      </c>
      <c r="S177" s="233">
        <f>'Heros Stats (EDIT)'!R222</f>
        <v>55</v>
      </c>
      <c r="T177" s="233">
        <f>'Heros Stats (EDIT)'!S222</f>
        <v>0</v>
      </c>
      <c r="U177" s="233">
        <f>'Heros Stats (EDIT)'!T222</f>
        <v>0</v>
      </c>
      <c r="V177" s="233">
        <f>'Heros Stats (EDIT)'!U222</f>
        <v>1.8</v>
      </c>
      <c r="W177" s="233">
        <f>'Heros Stats (EDIT)'!V222</f>
        <v>3.4</v>
      </c>
    </row>
    <row r="178" spans="1:23" ht="15" customHeight="1" x14ac:dyDescent="0.15">
      <c r="A178" s="6" t="b">
        <f>AND(IF((B178=Calculator!$B$3),1,0),IF((C178=Calculator!$D$3),1,0))</f>
        <v>0</v>
      </c>
      <c r="B178" s="130" t="s">
        <v>766</v>
      </c>
      <c r="C178" s="130">
        <v>9</v>
      </c>
      <c r="D178" s="233">
        <f>'Heros Stats (EDIT)'!C223</f>
        <v>1314</v>
      </c>
      <c r="E178" s="233">
        <f>'Heros Stats (EDIT)'!D223</f>
        <v>8.379999999999999</v>
      </c>
      <c r="F178" s="233">
        <f>'Heros Stats (EDIT)'!E223</f>
        <v>420</v>
      </c>
      <c r="G178" s="233">
        <f>'Heros Stats (EDIT)'!F223</f>
        <v>2.7599999999999993</v>
      </c>
      <c r="H178" s="233">
        <f>'Heros Stats (EDIT)'!G223</f>
        <v>136</v>
      </c>
      <c r="I178" s="233">
        <f>'Heros Stats (EDIT)'!H223</f>
        <v>1.3200000000000003</v>
      </c>
      <c r="J178" s="233">
        <f>'Heros Stats (EDIT)'!I223</f>
        <v>0</v>
      </c>
      <c r="K178" s="233">
        <f>'Heros Stats (EDIT)'!J223</f>
        <v>0</v>
      </c>
      <c r="L178" s="233">
        <f>'Heros Stats (EDIT)'!K223</f>
        <v>0</v>
      </c>
      <c r="M178" s="233">
        <f>'Heros Stats (EDIT)'!L223</f>
        <v>0</v>
      </c>
      <c r="N178" s="233">
        <f>'Heros Stats (EDIT)'!M223</f>
        <v>0.5</v>
      </c>
      <c r="O178" s="233">
        <f>'Heros Stats (EDIT)'!N223</f>
        <v>0</v>
      </c>
      <c r="P178" s="233">
        <f>'Heros Stats (EDIT)'!O223</f>
        <v>0</v>
      </c>
      <c r="Q178" s="233">
        <f>'Heros Stats (EDIT)'!P223</f>
        <v>0</v>
      </c>
      <c r="R178" s="233">
        <f>'Heros Stats (EDIT)'!Q223</f>
        <v>70</v>
      </c>
      <c r="S178" s="233">
        <f>'Heros Stats (EDIT)'!R223</f>
        <v>60</v>
      </c>
      <c r="T178" s="233">
        <f>'Heros Stats (EDIT)'!S223</f>
        <v>0</v>
      </c>
      <c r="U178" s="233">
        <f>'Heros Stats (EDIT)'!T223</f>
        <v>0</v>
      </c>
      <c r="V178" s="233">
        <f>'Heros Stats (EDIT)'!U223</f>
        <v>1.8</v>
      </c>
      <c r="W178" s="233">
        <f>'Heros Stats (EDIT)'!V223</f>
        <v>3.4</v>
      </c>
    </row>
    <row r="179" spans="1:23" ht="15" customHeight="1" x14ac:dyDescent="0.15">
      <c r="A179" s="6" t="b">
        <f>AND(IF((B179=Calculator!$B$3),1,0),IF((C179=Calculator!$D$3),1,0))</f>
        <v>0</v>
      </c>
      <c r="B179" s="130" t="s">
        <v>766</v>
      </c>
      <c r="C179" s="130">
        <v>10</v>
      </c>
      <c r="D179" s="233">
        <f>'Heros Stats (EDIT)'!C224</f>
        <v>1396</v>
      </c>
      <c r="E179" s="233">
        <f>'Heros Stats (EDIT)'!D224</f>
        <v>8.8899999999999988</v>
      </c>
      <c r="F179" s="233">
        <f>'Heros Stats (EDIT)'!E224</f>
        <v>435</v>
      </c>
      <c r="G179" s="233">
        <f>'Heros Stats (EDIT)'!F224</f>
        <v>2.9099999999999993</v>
      </c>
      <c r="H179" s="233">
        <f>'Heros Stats (EDIT)'!G224</f>
        <v>143</v>
      </c>
      <c r="I179" s="233">
        <f>'Heros Stats (EDIT)'!H224</f>
        <v>1.3600000000000003</v>
      </c>
      <c r="J179" s="233">
        <f>'Heros Stats (EDIT)'!I224</f>
        <v>0</v>
      </c>
      <c r="K179" s="233">
        <f>'Heros Stats (EDIT)'!J224</f>
        <v>0</v>
      </c>
      <c r="L179" s="233">
        <f>'Heros Stats (EDIT)'!K224</f>
        <v>0</v>
      </c>
      <c r="M179" s="233">
        <f>'Heros Stats (EDIT)'!L224</f>
        <v>0</v>
      </c>
      <c r="N179" s="233">
        <f>'Heros Stats (EDIT)'!M224</f>
        <v>0.5</v>
      </c>
      <c r="O179" s="233">
        <f>'Heros Stats (EDIT)'!N224</f>
        <v>0</v>
      </c>
      <c r="P179" s="233">
        <f>'Heros Stats (EDIT)'!O224</f>
        <v>0</v>
      </c>
      <c r="Q179" s="233">
        <f>'Heros Stats (EDIT)'!P224</f>
        <v>0</v>
      </c>
      <c r="R179" s="233">
        <f>'Heros Stats (EDIT)'!Q224</f>
        <v>75</v>
      </c>
      <c r="S179" s="233">
        <f>'Heros Stats (EDIT)'!R224</f>
        <v>65</v>
      </c>
      <c r="T179" s="233">
        <f>'Heros Stats (EDIT)'!S224</f>
        <v>0</v>
      </c>
      <c r="U179" s="233">
        <f>'Heros Stats (EDIT)'!T224</f>
        <v>0</v>
      </c>
      <c r="V179" s="233">
        <f>'Heros Stats (EDIT)'!U224</f>
        <v>1.8</v>
      </c>
      <c r="W179" s="233">
        <f>'Heros Stats (EDIT)'!V224</f>
        <v>3.4</v>
      </c>
    </row>
    <row r="180" spans="1:23" ht="15" customHeight="1" x14ac:dyDescent="0.15">
      <c r="A180" s="6" t="b">
        <f>AND(IF((B180=Calculator!$B$3),1,0),IF((C180=Calculator!$D$3),1,0))</f>
        <v>0</v>
      </c>
      <c r="B180" s="130" t="s">
        <v>766</v>
      </c>
      <c r="C180" s="130">
        <v>11</v>
      </c>
      <c r="D180" s="233">
        <f>'Heros Stats (EDIT)'!C225</f>
        <v>1478</v>
      </c>
      <c r="E180" s="233">
        <f>'Heros Stats (EDIT)'!D225</f>
        <v>9.3999999999999986</v>
      </c>
      <c r="F180" s="233">
        <f>'Heros Stats (EDIT)'!E225</f>
        <v>450</v>
      </c>
      <c r="G180" s="233">
        <f>'Heros Stats (EDIT)'!F225</f>
        <v>3.0599999999999992</v>
      </c>
      <c r="H180" s="233">
        <f>'Heros Stats (EDIT)'!G225</f>
        <v>150</v>
      </c>
      <c r="I180" s="233">
        <f>'Heros Stats (EDIT)'!H225</f>
        <v>1.4000000000000004</v>
      </c>
      <c r="J180" s="233">
        <f>'Heros Stats (EDIT)'!I225</f>
        <v>0</v>
      </c>
      <c r="K180" s="233">
        <f>'Heros Stats (EDIT)'!J225</f>
        <v>0</v>
      </c>
      <c r="L180" s="233">
        <f>'Heros Stats (EDIT)'!K225</f>
        <v>0</v>
      </c>
      <c r="M180" s="233">
        <f>'Heros Stats (EDIT)'!L225</f>
        <v>0</v>
      </c>
      <c r="N180" s="233">
        <f>'Heros Stats (EDIT)'!M225</f>
        <v>0.5</v>
      </c>
      <c r="O180" s="233">
        <f>'Heros Stats (EDIT)'!N225</f>
        <v>0</v>
      </c>
      <c r="P180" s="233">
        <f>'Heros Stats (EDIT)'!O225</f>
        <v>0</v>
      </c>
      <c r="Q180" s="233">
        <f>'Heros Stats (EDIT)'!P225</f>
        <v>0</v>
      </c>
      <c r="R180" s="233">
        <f>'Heros Stats (EDIT)'!Q225</f>
        <v>80</v>
      </c>
      <c r="S180" s="233">
        <f>'Heros Stats (EDIT)'!R225</f>
        <v>70</v>
      </c>
      <c r="T180" s="233">
        <f>'Heros Stats (EDIT)'!S225</f>
        <v>0</v>
      </c>
      <c r="U180" s="233">
        <f>'Heros Stats (EDIT)'!T225</f>
        <v>0</v>
      </c>
      <c r="V180" s="233">
        <f>'Heros Stats (EDIT)'!U225</f>
        <v>1.8</v>
      </c>
      <c r="W180" s="233">
        <f>'Heros Stats (EDIT)'!V225</f>
        <v>3.4</v>
      </c>
    </row>
    <row r="181" spans="1:23" ht="15" customHeight="1" x14ac:dyDescent="0.15">
      <c r="A181" s="6" t="b">
        <f>AND(IF((B181=Calculator!$B$3),1,0),IF((C181=Calculator!$D$3),1,0))</f>
        <v>0</v>
      </c>
      <c r="B181" s="130" t="s">
        <v>766</v>
      </c>
      <c r="C181" s="130">
        <v>12</v>
      </c>
      <c r="D181" s="233">
        <f>'Heros Stats (EDIT)'!C226</f>
        <v>1560</v>
      </c>
      <c r="E181" s="233">
        <f>'Heros Stats (EDIT)'!D226</f>
        <v>9.9099999999999984</v>
      </c>
      <c r="F181" s="233">
        <f>'Heros Stats (EDIT)'!E226</f>
        <v>465</v>
      </c>
      <c r="G181" s="233">
        <f>'Heros Stats (EDIT)'!F226</f>
        <v>3.2099999999999991</v>
      </c>
      <c r="H181" s="233">
        <f>'Heros Stats (EDIT)'!G226</f>
        <v>157</v>
      </c>
      <c r="I181" s="233">
        <f>'Heros Stats (EDIT)'!H226</f>
        <v>1.4400000000000004</v>
      </c>
      <c r="J181" s="233">
        <f>'Heros Stats (EDIT)'!I226</f>
        <v>0</v>
      </c>
      <c r="K181" s="233">
        <f>'Heros Stats (EDIT)'!J226</f>
        <v>0</v>
      </c>
      <c r="L181" s="233">
        <f>'Heros Stats (EDIT)'!K226</f>
        <v>0</v>
      </c>
      <c r="M181" s="233">
        <f>'Heros Stats (EDIT)'!L226</f>
        <v>0</v>
      </c>
      <c r="N181" s="233">
        <f>'Heros Stats (EDIT)'!M226</f>
        <v>0.5</v>
      </c>
      <c r="O181" s="233">
        <f>'Heros Stats (EDIT)'!N226</f>
        <v>0</v>
      </c>
      <c r="P181" s="233">
        <f>'Heros Stats (EDIT)'!O226</f>
        <v>0</v>
      </c>
      <c r="Q181" s="233">
        <f>'Heros Stats (EDIT)'!P226</f>
        <v>0</v>
      </c>
      <c r="R181" s="233">
        <f>'Heros Stats (EDIT)'!Q226</f>
        <v>85</v>
      </c>
      <c r="S181" s="233">
        <f>'Heros Stats (EDIT)'!R226</f>
        <v>75</v>
      </c>
      <c r="T181" s="233">
        <f>'Heros Stats (EDIT)'!S226</f>
        <v>0</v>
      </c>
      <c r="U181" s="233">
        <f>'Heros Stats (EDIT)'!T226</f>
        <v>0</v>
      </c>
      <c r="V181" s="233">
        <f>'Heros Stats (EDIT)'!U226</f>
        <v>1.8</v>
      </c>
      <c r="W181" s="233">
        <f>'Heros Stats (EDIT)'!V226</f>
        <v>3.4</v>
      </c>
    </row>
    <row r="182" spans="1:23" ht="15" customHeight="1" x14ac:dyDescent="0.15">
      <c r="A182" s="6" t="b">
        <f>AND(IF((B182=Calculator!$B$3),1,0),IF((C182=Calculator!$D$3),1,0))</f>
        <v>0</v>
      </c>
      <c r="B182" s="130" t="s">
        <v>770</v>
      </c>
      <c r="C182" s="130">
        <v>1</v>
      </c>
      <c r="D182" s="233">
        <f>'Heros Stats (EDIT)'!C230</f>
        <v>799</v>
      </c>
      <c r="E182" s="233">
        <f>'Heros Stats (EDIT)'!D230</f>
        <v>0</v>
      </c>
      <c r="F182" s="233">
        <f>'Heros Stats (EDIT)'!E230</f>
        <v>0</v>
      </c>
      <c r="G182" s="233">
        <f>'Heros Stats (EDIT)'!F230</f>
        <v>0</v>
      </c>
      <c r="H182" s="233">
        <f>'Heros Stats (EDIT)'!G230</f>
        <v>88</v>
      </c>
      <c r="I182" s="233">
        <f>'Heros Stats (EDIT)'!H230</f>
        <v>1</v>
      </c>
      <c r="J182" s="233">
        <f>'Heros Stats (EDIT)'!I230</f>
        <v>0</v>
      </c>
      <c r="K182" s="233">
        <f>'Heros Stats (EDIT)'!J230</f>
        <v>0</v>
      </c>
      <c r="L182" s="233">
        <f>'Heros Stats (EDIT)'!K230</f>
        <v>0</v>
      </c>
      <c r="M182" s="233">
        <f>'Heros Stats (EDIT)'!L230</f>
        <v>0</v>
      </c>
      <c r="N182" s="233">
        <f>'Heros Stats (EDIT)'!M230</f>
        <v>0.5</v>
      </c>
      <c r="O182" s="233">
        <f>'Heros Stats (EDIT)'!N230</f>
        <v>0</v>
      </c>
      <c r="P182" s="233">
        <f>'Heros Stats (EDIT)'!O230</f>
        <v>0</v>
      </c>
      <c r="Q182" s="233">
        <f>'Heros Stats (EDIT)'!P230</f>
        <v>0</v>
      </c>
      <c r="R182" s="233">
        <f>'Heros Stats (EDIT)'!Q230</f>
        <v>20</v>
      </c>
      <c r="S182" s="233">
        <f>'Heros Stats (EDIT)'!R230</f>
        <v>20</v>
      </c>
      <c r="T182" s="233">
        <f>'Heros Stats (EDIT)'!S230</f>
        <v>0</v>
      </c>
      <c r="U182" s="233">
        <f>'Heros Stats (EDIT)'!T230</f>
        <v>0</v>
      </c>
      <c r="V182" s="233">
        <f>'Heros Stats (EDIT)'!U230</f>
        <v>1.8</v>
      </c>
      <c r="W182" s="233">
        <f>'Heros Stats (EDIT)'!V230</f>
        <v>3.3</v>
      </c>
    </row>
    <row r="183" spans="1:23" ht="15" customHeight="1" x14ac:dyDescent="0.15">
      <c r="A183" s="6" t="b">
        <f>AND(IF((B183=Calculator!$B$3),1,0),IF((C183=Calculator!$D$3),1,0))</f>
        <v>0</v>
      </c>
      <c r="B183" s="130" t="s">
        <v>770</v>
      </c>
      <c r="C183" s="130">
        <v>2</v>
      </c>
      <c r="D183" s="233">
        <f>'Heros Stats (EDIT)'!C231</f>
        <v>889</v>
      </c>
      <c r="E183" s="233">
        <f>'Heros Stats (EDIT)'!D231</f>
        <v>0</v>
      </c>
      <c r="F183" s="233">
        <f>'Heros Stats (EDIT)'!E231</f>
        <v>0</v>
      </c>
      <c r="G183" s="233">
        <f>'Heros Stats (EDIT)'!F231</f>
        <v>0</v>
      </c>
      <c r="H183" s="233">
        <f>'Heros Stats (EDIT)'!G231</f>
        <v>94.181818181818187</v>
      </c>
      <c r="I183" s="233">
        <f>'Heros Stats (EDIT)'!H231</f>
        <v>1.0118181818181817</v>
      </c>
      <c r="J183" s="233">
        <f>'Heros Stats (EDIT)'!I231</f>
        <v>0</v>
      </c>
      <c r="K183" s="233">
        <f>'Heros Stats (EDIT)'!J231</f>
        <v>0</v>
      </c>
      <c r="L183" s="233">
        <f>'Heros Stats (EDIT)'!K231</f>
        <v>0</v>
      </c>
      <c r="M183" s="233">
        <f>'Heros Stats (EDIT)'!L231</f>
        <v>0</v>
      </c>
      <c r="N183" s="233">
        <f>'Heros Stats (EDIT)'!M231</f>
        <v>0.5</v>
      </c>
      <c r="O183" s="233">
        <f>'Heros Stats (EDIT)'!N231</f>
        <v>0</v>
      </c>
      <c r="P183" s="233">
        <f>'Heros Stats (EDIT)'!O231</f>
        <v>0</v>
      </c>
      <c r="Q183" s="233">
        <f>'Heros Stats (EDIT)'!P231</f>
        <v>0</v>
      </c>
      <c r="R183" s="233">
        <f>'Heros Stats (EDIT)'!Q231</f>
        <v>26</v>
      </c>
      <c r="S183" s="233">
        <f>'Heros Stats (EDIT)'!R231</f>
        <v>26</v>
      </c>
      <c r="T183" s="233">
        <f>'Heros Stats (EDIT)'!S231</f>
        <v>0</v>
      </c>
      <c r="U183" s="233">
        <f>'Heros Stats (EDIT)'!T231</f>
        <v>0</v>
      </c>
      <c r="V183" s="233">
        <f>'Heros Stats (EDIT)'!U231</f>
        <v>1.8</v>
      </c>
      <c r="W183" s="233">
        <f>'Heros Stats (EDIT)'!V231</f>
        <v>3.3</v>
      </c>
    </row>
    <row r="184" spans="1:23" ht="15" customHeight="1" x14ac:dyDescent="0.15">
      <c r="A184" s="6" t="b">
        <f>AND(IF((B184=Calculator!$B$3),1,0),IF((C184=Calculator!$D$3),1,0))</f>
        <v>0</v>
      </c>
      <c r="B184" s="130" t="s">
        <v>770</v>
      </c>
      <c r="C184" s="130">
        <v>3</v>
      </c>
      <c r="D184" s="233">
        <f>'Heros Stats (EDIT)'!C232</f>
        <v>979</v>
      </c>
      <c r="E184" s="233">
        <f>'Heros Stats (EDIT)'!D232</f>
        <v>0</v>
      </c>
      <c r="F184" s="233">
        <f>'Heros Stats (EDIT)'!E232</f>
        <v>0</v>
      </c>
      <c r="G184" s="233">
        <f>'Heros Stats (EDIT)'!F232</f>
        <v>0</v>
      </c>
      <c r="H184" s="233">
        <f>'Heros Stats (EDIT)'!G232</f>
        <v>100.36363636363637</v>
      </c>
      <c r="I184" s="233">
        <f>'Heros Stats (EDIT)'!H232</f>
        <v>1.0236363636363635</v>
      </c>
      <c r="J184" s="233">
        <f>'Heros Stats (EDIT)'!I232</f>
        <v>0</v>
      </c>
      <c r="K184" s="233">
        <f>'Heros Stats (EDIT)'!J232</f>
        <v>0</v>
      </c>
      <c r="L184" s="233">
        <f>'Heros Stats (EDIT)'!K232</f>
        <v>0</v>
      </c>
      <c r="M184" s="233">
        <f>'Heros Stats (EDIT)'!L232</f>
        <v>0</v>
      </c>
      <c r="N184" s="233">
        <f>'Heros Stats (EDIT)'!M232</f>
        <v>0.5</v>
      </c>
      <c r="O184" s="233">
        <f>'Heros Stats (EDIT)'!N232</f>
        <v>0</v>
      </c>
      <c r="P184" s="233">
        <f>'Heros Stats (EDIT)'!O232</f>
        <v>0</v>
      </c>
      <c r="Q184" s="233">
        <f>'Heros Stats (EDIT)'!P232</f>
        <v>0</v>
      </c>
      <c r="R184" s="233">
        <f>'Heros Stats (EDIT)'!Q232</f>
        <v>32</v>
      </c>
      <c r="S184" s="233">
        <f>'Heros Stats (EDIT)'!R232</f>
        <v>32</v>
      </c>
      <c r="T184" s="233">
        <f>'Heros Stats (EDIT)'!S232</f>
        <v>0</v>
      </c>
      <c r="U184" s="233">
        <f>'Heros Stats (EDIT)'!T232</f>
        <v>0</v>
      </c>
      <c r="V184" s="233">
        <f>'Heros Stats (EDIT)'!U232</f>
        <v>1.8</v>
      </c>
      <c r="W184" s="233">
        <f>'Heros Stats (EDIT)'!V232</f>
        <v>3.3</v>
      </c>
    </row>
    <row r="185" spans="1:23" ht="15" customHeight="1" x14ac:dyDescent="0.15">
      <c r="A185" s="6" t="b">
        <f>AND(IF((B185=Calculator!$B$3),1,0),IF((C185=Calculator!$D$3),1,0))</f>
        <v>0</v>
      </c>
      <c r="B185" s="130" t="s">
        <v>770</v>
      </c>
      <c r="C185" s="130">
        <v>4</v>
      </c>
      <c r="D185" s="233">
        <f>'Heros Stats (EDIT)'!C233</f>
        <v>1069</v>
      </c>
      <c r="E185" s="233">
        <f>'Heros Stats (EDIT)'!D233</f>
        <v>0</v>
      </c>
      <c r="F185" s="233">
        <f>'Heros Stats (EDIT)'!E233</f>
        <v>0</v>
      </c>
      <c r="G185" s="233">
        <f>'Heros Stats (EDIT)'!F233</f>
        <v>0</v>
      </c>
      <c r="H185" s="233">
        <f>'Heros Stats (EDIT)'!G233</f>
        <v>106.54545454545456</v>
      </c>
      <c r="I185" s="233">
        <f>'Heros Stats (EDIT)'!H233</f>
        <v>1.0354545454545452</v>
      </c>
      <c r="J185" s="233">
        <f>'Heros Stats (EDIT)'!I233</f>
        <v>0</v>
      </c>
      <c r="K185" s="233">
        <f>'Heros Stats (EDIT)'!J233</f>
        <v>0</v>
      </c>
      <c r="L185" s="233">
        <f>'Heros Stats (EDIT)'!K233</f>
        <v>0</v>
      </c>
      <c r="M185" s="233">
        <f>'Heros Stats (EDIT)'!L233</f>
        <v>0</v>
      </c>
      <c r="N185" s="233">
        <f>'Heros Stats (EDIT)'!M233</f>
        <v>0.5</v>
      </c>
      <c r="O185" s="233">
        <f>'Heros Stats (EDIT)'!N233</f>
        <v>0</v>
      </c>
      <c r="P185" s="233">
        <f>'Heros Stats (EDIT)'!O233</f>
        <v>0</v>
      </c>
      <c r="Q185" s="233">
        <f>'Heros Stats (EDIT)'!P233</f>
        <v>0</v>
      </c>
      <c r="R185" s="233">
        <f>'Heros Stats (EDIT)'!Q233</f>
        <v>38</v>
      </c>
      <c r="S185" s="233">
        <f>'Heros Stats (EDIT)'!R233</f>
        <v>38</v>
      </c>
      <c r="T185" s="233">
        <f>'Heros Stats (EDIT)'!S233</f>
        <v>0</v>
      </c>
      <c r="U185" s="233">
        <f>'Heros Stats (EDIT)'!T233</f>
        <v>0</v>
      </c>
      <c r="V185" s="233">
        <f>'Heros Stats (EDIT)'!U233</f>
        <v>1.8</v>
      </c>
      <c r="W185" s="233">
        <f>'Heros Stats (EDIT)'!V233</f>
        <v>3.3</v>
      </c>
    </row>
    <row r="186" spans="1:23" ht="15" customHeight="1" x14ac:dyDescent="0.15">
      <c r="A186" s="6" t="b">
        <f>AND(IF((B186=Calculator!$B$3),1,0),IF((C186=Calculator!$D$3),1,0))</f>
        <v>0</v>
      </c>
      <c r="B186" s="130" t="s">
        <v>770</v>
      </c>
      <c r="C186" s="130">
        <v>5</v>
      </c>
      <c r="D186" s="233">
        <f>'Heros Stats (EDIT)'!C234</f>
        <v>1159</v>
      </c>
      <c r="E186" s="233">
        <f>'Heros Stats (EDIT)'!D234</f>
        <v>0</v>
      </c>
      <c r="F186" s="233">
        <f>'Heros Stats (EDIT)'!E234</f>
        <v>0</v>
      </c>
      <c r="G186" s="233">
        <f>'Heros Stats (EDIT)'!F234</f>
        <v>0</v>
      </c>
      <c r="H186" s="233">
        <f>'Heros Stats (EDIT)'!G234</f>
        <v>112.72727272727275</v>
      </c>
      <c r="I186" s="233">
        <f>'Heros Stats (EDIT)'!H234</f>
        <v>1.0472727272727269</v>
      </c>
      <c r="J186" s="233">
        <f>'Heros Stats (EDIT)'!I234</f>
        <v>0</v>
      </c>
      <c r="K186" s="233">
        <f>'Heros Stats (EDIT)'!J234</f>
        <v>0</v>
      </c>
      <c r="L186" s="233">
        <f>'Heros Stats (EDIT)'!K234</f>
        <v>0</v>
      </c>
      <c r="M186" s="233">
        <f>'Heros Stats (EDIT)'!L234</f>
        <v>0</v>
      </c>
      <c r="N186" s="233">
        <f>'Heros Stats (EDIT)'!M234</f>
        <v>0.5</v>
      </c>
      <c r="O186" s="233">
        <f>'Heros Stats (EDIT)'!N234</f>
        <v>0</v>
      </c>
      <c r="P186" s="233">
        <f>'Heros Stats (EDIT)'!O234</f>
        <v>0</v>
      </c>
      <c r="Q186" s="233">
        <f>'Heros Stats (EDIT)'!P234</f>
        <v>0</v>
      </c>
      <c r="R186" s="233">
        <f>'Heros Stats (EDIT)'!Q234</f>
        <v>44</v>
      </c>
      <c r="S186" s="233">
        <f>'Heros Stats (EDIT)'!R234</f>
        <v>44</v>
      </c>
      <c r="T186" s="233">
        <f>'Heros Stats (EDIT)'!S234</f>
        <v>0</v>
      </c>
      <c r="U186" s="233">
        <f>'Heros Stats (EDIT)'!T234</f>
        <v>0</v>
      </c>
      <c r="V186" s="233">
        <f>'Heros Stats (EDIT)'!U234</f>
        <v>1.8</v>
      </c>
      <c r="W186" s="233">
        <f>'Heros Stats (EDIT)'!V234</f>
        <v>3.3</v>
      </c>
    </row>
    <row r="187" spans="1:23" ht="15" customHeight="1" x14ac:dyDescent="0.15">
      <c r="A187" s="6" t="b">
        <f>AND(IF((B187=Calculator!$B$3),1,0),IF((C187=Calculator!$D$3),1,0))</f>
        <v>0</v>
      </c>
      <c r="B187" s="130" t="s">
        <v>770</v>
      </c>
      <c r="C187" s="130">
        <v>6</v>
      </c>
      <c r="D187" s="233">
        <f>'Heros Stats (EDIT)'!C235</f>
        <v>1249</v>
      </c>
      <c r="E187" s="233">
        <f>'Heros Stats (EDIT)'!D235</f>
        <v>0</v>
      </c>
      <c r="F187" s="233">
        <f>'Heros Stats (EDIT)'!E235</f>
        <v>0</v>
      </c>
      <c r="G187" s="233">
        <f>'Heros Stats (EDIT)'!F235</f>
        <v>0</v>
      </c>
      <c r="H187" s="233">
        <f>'Heros Stats (EDIT)'!G235</f>
        <v>118.90909090909093</v>
      </c>
      <c r="I187" s="233">
        <f>'Heros Stats (EDIT)'!H235</f>
        <v>1.0590909090909086</v>
      </c>
      <c r="J187" s="233">
        <f>'Heros Stats (EDIT)'!I235</f>
        <v>0</v>
      </c>
      <c r="K187" s="233">
        <f>'Heros Stats (EDIT)'!J235</f>
        <v>0</v>
      </c>
      <c r="L187" s="233">
        <f>'Heros Stats (EDIT)'!K235</f>
        <v>0</v>
      </c>
      <c r="M187" s="233">
        <f>'Heros Stats (EDIT)'!L235</f>
        <v>0</v>
      </c>
      <c r="N187" s="233">
        <f>'Heros Stats (EDIT)'!M235</f>
        <v>0.5</v>
      </c>
      <c r="O187" s="233">
        <f>'Heros Stats (EDIT)'!N235</f>
        <v>0</v>
      </c>
      <c r="P187" s="233">
        <f>'Heros Stats (EDIT)'!O235</f>
        <v>0</v>
      </c>
      <c r="Q187" s="233">
        <f>'Heros Stats (EDIT)'!P235</f>
        <v>0</v>
      </c>
      <c r="R187" s="233">
        <f>'Heros Stats (EDIT)'!Q235</f>
        <v>50</v>
      </c>
      <c r="S187" s="233">
        <f>'Heros Stats (EDIT)'!R235</f>
        <v>50</v>
      </c>
      <c r="T187" s="233">
        <f>'Heros Stats (EDIT)'!S235</f>
        <v>0</v>
      </c>
      <c r="U187" s="233">
        <f>'Heros Stats (EDIT)'!T235</f>
        <v>0</v>
      </c>
      <c r="V187" s="233">
        <f>'Heros Stats (EDIT)'!U235</f>
        <v>1.8</v>
      </c>
      <c r="W187" s="233">
        <f>'Heros Stats (EDIT)'!V235</f>
        <v>3.3</v>
      </c>
    </row>
    <row r="188" spans="1:23" ht="15" customHeight="1" x14ac:dyDescent="0.15">
      <c r="A188" s="6" t="b">
        <f>AND(IF((B188=Calculator!$B$3),1,0),IF((C188=Calculator!$D$3),1,0))</f>
        <v>0</v>
      </c>
      <c r="B188" s="130" t="s">
        <v>770</v>
      </c>
      <c r="C188" s="130">
        <v>7</v>
      </c>
      <c r="D188" s="233">
        <f>'Heros Stats (EDIT)'!C236</f>
        <v>1339</v>
      </c>
      <c r="E188" s="233">
        <f>'Heros Stats (EDIT)'!D236</f>
        <v>0</v>
      </c>
      <c r="F188" s="233">
        <f>'Heros Stats (EDIT)'!E236</f>
        <v>0</v>
      </c>
      <c r="G188" s="233">
        <f>'Heros Stats (EDIT)'!F236</f>
        <v>0</v>
      </c>
      <c r="H188" s="233">
        <f>'Heros Stats (EDIT)'!G236</f>
        <v>125.09090909090912</v>
      </c>
      <c r="I188" s="233">
        <f>'Heros Stats (EDIT)'!H236</f>
        <v>1.0709090909090904</v>
      </c>
      <c r="J188" s="233">
        <f>'Heros Stats (EDIT)'!I236</f>
        <v>0</v>
      </c>
      <c r="K188" s="233">
        <f>'Heros Stats (EDIT)'!J236</f>
        <v>0</v>
      </c>
      <c r="L188" s="233">
        <f>'Heros Stats (EDIT)'!K236</f>
        <v>0</v>
      </c>
      <c r="M188" s="233">
        <f>'Heros Stats (EDIT)'!L236</f>
        <v>0</v>
      </c>
      <c r="N188" s="233">
        <f>'Heros Stats (EDIT)'!M236</f>
        <v>0.5</v>
      </c>
      <c r="O188" s="233">
        <f>'Heros Stats (EDIT)'!N236</f>
        <v>0</v>
      </c>
      <c r="P188" s="233">
        <f>'Heros Stats (EDIT)'!O236</f>
        <v>0</v>
      </c>
      <c r="Q188" s="233">
        <f>'Heros Stats (EDIT)'!P236</f>
        <v>0</v>
      </c>
      <c r="R188" s="233">
        <f>'Heros Stats (EDIT)'!Q236</f>
        <v>56</v>
      </c>
      <c r="S188" s="233">
        <f>'Heros Stats (EDIT)'!R236</f>
        <v>56</v>
      </c>
      <c r="T188" s="233">
        <f>'Heros Stats (EDIT)'!S236</f>
        <v>0</v>
      </c>
      <c r="U188" s="233">
        <f>'Heros Stats (EDIT)'!T236</f>
        <v>0</v>
      </c>
      <c r="V188" s="233">
        <f>'Heros Stats (EDIT)'!U236</f>
        <v>1.8</v>
      </c>
      <c r="W188" s="233">
        <f>'Heros Stats (EDIT)'!V236</f>
        <v>3.3</v>
      </c>
    </row>
    <row r="189" spans="1:23" ht="15" customHeight="1" x14ac:dyDescent="0.15">
      <c r="A189" s="6" t="b">
        <f>AND(IF((B189=Calculator!$B$3),1,0),IF((C189=Calculator!$D$3),1,0))</f>
        <v>0</v>
      </c>
      <c r="B189" s="130" t="s">
        <v>770</v>
      </c>
      <c r="C189" s="130">
        <v>8</v>
      </c>
      <c r="D189" s="233">
        <f>'Heros Stats (EDIT)'!C237</f>
        <v>1429</v>
      </c>
      <c r="E189" s="233">
        <f>'Heros Stats (EDIT)'!D237</f>
        <v>0</v>
      </c>
      <c r="F189" s="233">
        <f>'Heros Stats (EDIT)'!E237</f>
        <v>0</v>
      </c>
      <c r="G189" s="233">
        <f>'Heros Stats (EDIT)'!F237</f>
        <v>0</v>
      </c>
      <c r="H189" s="233">
        <f>'Heros Stats (EDIT)'!G237</f>
        <v>131.27272727272731</v>
      </c>
      <c r="I189" s="233">
        <f>'Heros Stats (EDIT)'!H237</f>
        <v>1.0827272727272721</v>
      </c>
      <c r="J189" s="233">
        <f>'Heros Stats (EDIT)'!I237</f>
        <v>0</v>
      </c>
      <c r="K189" s="233">
        <f>'Heros Stats (EDIT)'!J237</f>
        <v>0</v>
      </c>
      <c r="L189" s="233">
        <f>'Heros Stats (EDIT)'!K237</f>
        <v>0</v>
      </c>
      <c r="M189" s="233">
        <f>'Heros Stats (EDIT)'!L237</f>
        <v>0</v>
      </c>
      <c r="N189" s="233">
        <f>'Heros Stats (EDIT)'!M237</f>
        <v>0.5</v>
      </c>
      <c r="O189" s="233">
        <f>'Heros Stats (EDIT)'!N237</f>
        <v>0</v>
      </c>
      <c r="P189" s="233">
        <f>'Heros Stats (EDIT)'!O237</f>
        <v>0</v>
      </c>
      <c r="Q189" s="233">
        <f>'Heros Stats (EDIT)'!P237</f>
        <v>0</v>
      </c>
      <c r="R189" s="233">
        <f>'Heros Stats (EDIT)'!Q237</f>
        <v>62</v>
      </c>
      <c r="S189" s="233">
        <f>'Heros Stats (EDIT)'!R237</f>
        <v>62</v>
      </c>
      <c r="T189" s="233">
        <f>'Heros Stats (EDIT)'!S237</f>
        <v>0</v>
      </c>
      <c r="U189" s="233">
        <f>'Heros Stats (EDIT)'!T237</f>
        <v>0</v>
      </c>
      <c r="V189" s="233">
        <f>'Heros Stats (EDIT)'!U237</f>
        <v>1.8</v>
      </c>
      <c r="W189" s="233">
        <f>'Heros Stats (EDIT)'!V237</f>
        <v>3.3</v>
      </c>
    </row>
    <row r="190" spans="1:23" ht="15" customHeight="1" x14ac:dyDescent="0.15">
      <c r="A190" s="6" t="b">
        <f>AND(IF((B190=Calculator!$B$3),1,0),IF((C190=Calculator!$D$3),1,0))</f>
        <v>0</v>
      </c>
      <c r="B190" s="130" t="s">
        <v>770</v>
      </c>
      <c r="C190" s="130">
        <v>9</v>
      </c>
      <c r="D190" s="233">
        <f>'Heros Stats (EDIT)'!C238</f>
        <v>1519</v>
      </c>
      <c r="E190" s="233">
        <f>'Heros Stats (EDIT)'!D238</f>
        <v>0</v>
      </c>
      <c r="F190" s="233">
        <f>'Heros Stats (EDIT)'!E238</f>
        <v>0</v>
      </c>
      <c r="G190" s="233">
        <f>'Heros Stats (EDIT)'!F238</f>
        <v>0</v>
      </c>
      <c r="H190" s="233">
        <f>'Heros Stats (EDIT)'!G238</f>
        <v>137.4545454545455</v>
      </c>
      <c r="I190" s="233">
        <f>'Heros Stats (EDIT)'!H238</f>
        <v>1.0945454545454538</v>
      </c>
      <c r="J190" s="233">
        <f>'Heros Stats (EDIT)'!I238</f>
        <v>0</v>
      </c>
      <c r="K190" s="233">
        <f>'Heros Stats (EDIT)'!J238</f>
        <v>0</v>
      </c>
      <c r="L190" s="233">
        <f>'Heros Stats (EDIT)'!K238</f>
        <v>0</v>
      </c>
      <c r="M190" s="233">
        <f>'Heros Stats (EDIT)'!L238</f>
        <v>0</v>
      </c>
      <c r="N190" s="233">
        <f>'Heros Stats (EDIT)'!M238</f>
        <v>0.5</v>
      </c>
      <c r="O190" s="233">
        <f>'Heros Stats (EDIT)'!N238</f>
        <v>0</v>
      </c>
      <c r="P190" s="233">
        <f>'Heros Stats (EDIT)'!O238</f>
        <v>0</v>
      </c>
      <c r="Q190" s="233">
        <f>'Heros Stats (EDIT)'!P238</f>
        <v>0</v>
      </c>
      <c r="R190" s="233">
        <f>'Heros Stats (EDIT)'!Q238</f>
        <v>68</v>
      </c>
      <c r="S190" s="233">
        <f>'Heros Stats (EDIT)'!R238</f>
        <v>68</v>
      </c>
      <c r="T190" s="233">
        <f>'Heros Stats (EDIT)'!S238</f>
        <v>0</v>
      </c>
      <c r="U190" s="233">
        <f>'Heros Stats (EDIT)'!T238</f>
        <v>0</v>
      </c>
      <c r="V190" s="233">
        <f>'Heros Stats (EDIT)'!U238</f>
        <v>1.8</v>
      </c>
      <c r="W190" s="233">
        <f>'Heros Stats (EDIT)'!V238</f>
        <v>3.3</v>
      </c>
    </row>
    <row r="191" spans="1:23" ht="15" customHeight="1" x14ac:dyDescent="0.15">
      <c r="A191" s="6" t="b">
        <f>AND(IF((B191=Calculator!$B$3),1,0),IF((C191=Calculator!$D$3),1,0))</f>
        <v>0</v>
      </c>
      <c r="B191" s="130" t="s">
        <v>770</v>
      </c>
      <c r="C191" s="130">
        <v>10</v>
      </c>
      <c r="D191" s="233">
        <f>'Heros Stats (EDIT)'!C239</f>
        <v>1609</v>
      </c>
      <c r="E191" s="233">
        <f>'Heros Stats (EDIT)'!D239</f>
        <v>0</v>
      </c>
      <c r="F191" s="233">
        <f>'Heros Stats (EDIT)'!E239</f>
        <v>0</v>
      </c>
      <c r="G191" s="233">
        <f>'Heros Stats (EDIT)'!F239</f>
        <v>0</v>
      </c>
      <c r="H191" s="233">
        <f>'Heros Stats (EDIT)'!G239</f>
        <v>143.63636363636368</v>
      </c>
      <c r="I191" s="233">
        <f>'Heros Stats (EDIT)'!H239</f>
        <v>1.1063636363636355</v>
      </c>
      <c r="J191" s="233">
        <f>'Heros Stats (EDIT)'!I239</f>
        <v>0</v>
      </c>
      <c r="K191" s="233">
        <f>'Heros Stats (EDIT)'!J239</f>
        <v>0</v>
      </c>
      <c r="L191" s="233">
        <f>'Heros Stats (EDIT)'!K239</f>
        <v>0</v>
      </c>
      <c r="M191" s="233">
        <f>'Heros Stats (EDIT)'!L239</f>
        <v>0</v>
      </c>
      <c r="N191" s="233">
        <f>'Heros Stats (EDIT)'!M239</f>
        <v>0.5</v>
      </c>
      <c r="O191" s="233">
        <f>'Heros Stats (EDIT)'!N239</f>
        <v>0</v>
      </c>
      <c r="P191" s="233">
        <f>'Heros Stats (EDIT)'!O239</f>
        <v>0</v>
      </c>
      <c r="Q191" s="233">
        <f>'Heros Stats (EDIT)'!P239</f>
        <v>0</v>
      </c>
      <c r="R191" s="233">
        <f>'Heros Stats (EDIT)'!Q239</f>
        <v>74</v>
      </c>
      <c r="S191" s="233">
        <f>'Heros Stats (EDIT)'!R239</f>
        <v>74</v>
      </c>
      <c r="T191" s="233">
        <f>'Heros Stats (EDIT)'!S239</f>
        <v>0</v>
      </c>
      <c r="U191" s="233">
        <f>'Heros Stats (EDIT)'!T239</f>
        <v>0</v>
      </c>
      <c r="V191" s="233">
        <f>'Heros Stats (EDIT)'!U239</f>
        <v>1.8</v>
      </c>
      <c r="W191" s="233">
        <f>'Heros Stats (EDIT)'!V239</f>
        <v>3.3</v>
      </c>
    </row>
    <row r="192" spans="1:23" ht="15" customHeight="1" x14ac:dyDescent="0.15">
      <c r="A192" s="6" t="b">
        <f>AND(IF((B192=Calculator!$B$3),1,0),IF((C192=Calculator!$D$3),1,0))</f>
        <v>0</v>
      </c>
      <c r="B192" s="130" t="s">
        <v>770</v>
      </c>
      <c r="C192" s="130">
        <v>11</v>
      </c>
      <c r="D192" s="233">
        <f>'Heros Stats (EDIT)'!C240</f>
        <v>1699</v>
      </c>
      <c r="E192" s="233">
        <f>'Heros Stats (EDIT)'!D240</f>
        <v>0</v>
      </c>
      <c r="F192" s="233">
        <f>'Heros Stats (EDIT)'!E240</f>
        <v>0</v>
      </c>
      <c r="G192" s="233">
        <f>'Heros Stats (EDIT)'!F240</f>
        <v>0</v>
      </c>
      <c r="H192" s="233">
        <f>'Heros Stats (EDIT)'!G240</f>
        <v>149.81818181818187</v>
      </c>
      <c r="I192" s="233">
        <f>'Heros Stats (EDIT)'!H240</f>
        <v>1.1181818181818173</v>
      </c>
      <c r="J192" s="233">
        <f>'Heros Stats (EDIT)'!I240</f>
        <v>0</v>
      </c>
      <c r="K192" s="233">
        <f>'Heros Stats (EDIT)'!J240</f>
        <v>0</v>
      </c>
      <c r="L192" s="233">
        <f>'Heros Stats (EDIT)'!K240</f>
        <v>0</v>
      </c>
      <c r="M192" s="233">
        <f>'Heros Stats (EDIT)'!L240</f>
        <v>0</v>
      </c>
      <c r="N192" s="233">
        <f>'Heros Stats (EDIT)'!M240</f>
        <v>0.5</v>
      </c>
      <c r="O192" s="233">
        <f>'Heros Stats (EDIT)'!N240</f>
        <v>0</v>
      </c>
      <c r="P192" s="233">
        <f>'Heros Stats (EDIT)'!O240</f>
        <v>0</v>
      </c>
      <c r="Q192" s="233">
        <f>'Heros Stats (EDIT)'!P240</f>
        <v>0</v>
      </c>
      <c r="R192" s="233">
        <f>'Heros Stats (EDIT)'!Q240</f>
        <v>80</v>
      </c>
      <c r="S192" s="233">
        <f>'Heros Stats (EDIT)'!R240</f>
        <v>80</v>
      </c>
      <c r="T192" s="233">
        <f>'Heros Stats (EDIT)'!S240</f>
        <v>0</v>
      </c>
      <c r="U192" s="233">
        <f>'Heros Stats (EDIT)'!T240</f>
        <v>0</v>
      </c>
      <c r="V192" s="233">
        <f>'Heros Stats (EDIT)'!U240</f>
        <v>1.8</v>
      </c>
      <c r="W192" s="233">
        <f>'Heros Stats (EDIT)'!V240</f>
        <v>3.3</v>
      </c>
    </row>
    <row r="193" spans="1:23" ht="15" customHeight="1" x14ac:dyDescent="0.15">
      <c r="A193" s="6" t="b">
        <f>AND(IF((B193=Calculator!$B$3),1,0),IF((C193=Calculator!$D$3),1,0))</f>
        <v>0</v>
      </c>
      <c r="B193" s="130" t="s">
        <v>770</v>
      </c>
      <c r="C193" s="130">
        <v>12</v>
      </c>
      <c r="D193" s="233">
        <f>'Heros Stats (EDIT)'!C241</f>
        <v>1789</v>
      </c>
      <c r="E193" s="233">
        <f>'Heros Stats (EDIT)'!D241</f>
        <v>0</v>
      </c>
      <c r="F193" s="233">
        <f>'Heros Stats (EDIT)'!E241</f>
        <v>0</v>
      </c>
      <c r="G193" s="233">
        <f>'Heros Stats (EDIT)'!F241</f>
        <v>0</v>
      </c>
      <c r="H193" s="233">
        <f>'Heros Stats (EDIT)'!G241</f>
        <v>156.00000000000006</v>
      </c>
      <c r="I193" s="233">
        <f>'Heros Stats (EDIT)'!H241</f>
        <v>1.129999999999999</v>
      </c>
      <c r="J193" s="233">
        <f>'Heros Stats (EDIT)'!I241</f>
        <v>0</v>
      </c>
      <c r="K193" s="233">
        <f>'Heros Stats (EDIT)'!J241</f>
        <v>0</v>
      </c>
      <c r="L193" s="233">
        <f>'Heros Stats (EDIT)'!K241</f>
        <v>0</v>
      </c>
      <c r="M193" s="233">
        <f>'Heros Stats (EDIT)'!L241</f>
        <v>0</v>
      </c>
      <c r="N193" s="233">
        <f>'Heros Stats (EDIT)'!M241</f>
        <v>0.5</v>
      </c>
      <c r="O193" s="233">
        <f>'Heros Stats (EDIT)'!N241</f>
        <v>0</v>
      </c>
      <c r="P193" s="233">
        <f>'Heros Stats (EDIT)'!O241</f>
        <v>0</v>
      </c>
      <c r="Q193" s="233">
        <f>'Heros Stats (EDIT)'!P241</f>
        <v>0</v>
      </c>
      <c r="R193" s="233">
        <f>'Heros Stats (EDIT)'!Q241</f>
        <v>86</v>
      </c>
      <c r="S193" s="233">
        <f>'Heros Stats (EDIT)'!R241</f>
        <v>86</v>
      </c>
      <c r="T193" s="233">
        <f>'Heros Stats (EDIT)'!S241</f>
        <v>0</v>
      </c>
      <c r="U193" s="233">
        <f>'Heros Stats (EDIT)'!T241</f>
        <v>0</v>
      </c>
      <c r="V193" s="233">
        <f>'Heros Stats (EDIT)'!U241</f>
        <v>1.8</v>
      </c>
      <c r="W193" s="233">
        <f>'Heros Stats (EDIT)'!V241</f>
        <v>3.3</v>
      </c>
    </row>
    <row r="194" spans="1:23" ht="15" customHeight="1" x14ac:dyDescent="0.15">
      <c r="A194" s="6" t="b">
        <f>AND(IF((B194=Calculator!$B$3),1,0),IF((C194=Calculator!$D$3),1,0))</f>
        <v>0</v>
      </c>
      <c r="B194" s="130" t="s">
        <v>795</v>
      </c>
      <c r="C194" s="130">
        <v>1</v>
      </c>
      <c r="D194" s="233">
        <f>'Heros Stats (EDIT)'!C242</f>
        <v>1563</v>
      </c>
      <c r="E194" s="233">
        <f>'Heros Stats (EDIT)'!D242</f>
        <v>0</v>
      </c>
      <c r="F194" s="233">
        <f>'Heros Stats (EDIT)'!E242</f>
        <v>732</v>
      </c>
      <c r="G194" s="233">
        <f>'Heros Stats (EDIT)'!F242</f>
        <v>0</v>
      </c>
      <c r="H194" s="233">
        <f>'Heros Stats (EDIT)'!G242</f>
        <v>128</v>
      </c>
      <c r="I194" s="233">
        <f>'Heros Stats (EDIT)'!H242</f>
        <v>1.36</v>
      </c>
      <c r="J194" s="233">
        <f>'Heros Stats (EDIT)'!I242</f>
        <v>0</v>
      </c>
      <c r="K194" s="233">
        <f>'Heros Stats (EDIT)'!J242</f>
        <v>0</v>
      </c>
      <c r="L194" s="233">
        <f>'Heros Stats (EDIT)'!K242</f>
        <v>0</v>
      </c>
      <c r="M194" s="233">
        <f>'Heros Stats (EDIT)'!L242</f>
        <v>0</v>
      </c>
      <c r="N194" s="233">
        <f>'Heros Stats (EDIT)'!M242</f>
        <v>0.5</v>
      </c>
      <c r="O194" s="233">
        <f>'Heros Stats (EDIT)'!N242</f>
        <v>0</v>
      </c>
      <c r="P194" s="233">
        <f>'Heros Stats (EDIT)'!O242</f>
        <v>0</v>
      </c>
      <c r="Q194" s="233">
        <f>'Heros Stats (EDIT)'!P242</f>
        <v>0</v>
      </c>
      <c r="R194" s="233">
        <f>'Heros Stats (EDIT)'!Q242</f>
        <v>86</v>
      </c>
      <c r="S194" s="233">
        <f>'Heros Stats (EDIT)'!R242</f>
        <v>86</v>
      </c>
      <c r="T194" s="233">
        <f>'Heros Stats (EDIT)'!S242</f>
        <v>0</v>
      </c>
      <c r="U194" s="233">
        <f>'Heros Stats (EDIT)'!T242</f>
        <v>0</v>
      </c>
      <c r="V194" s="233">
        <f>'Heros Stats (EDIT)'!U242</f>
        <v>5.5</v>
      </c>
      <c r="W194" s="233">
        <f>'Heros Stats (EDIT)'!V242</f>
        <v>3.1</v>
      </c>
    </row>
    <row r="195" spans="1:23" ht="15" customHeight="1" x14ac:dyDescent="0.15">
      <c r="A195" s="6" t="b">
        <f>AND(IF((B195=Calculator!$B$3),1,0),IF((C195=Calculator!$D$3),1,0))</f>
        <v>0</v>
      </c>
      <c r="B195" s="130" t="s">
        <v>795</v>
      </c>
      <c r="C195" s="130">
        <v>2</v>
      </c>
      <c r="D195" s="233">
        <f>'Heros Stats (EDIT)'!C243</f>
        <v>650</v>
      </c>
      <c r="E195" s="233">
        <f>'Heros Stats (EDIT)'!D243</f>
        <v>0</v>
      </c>
      <c r="F195" s="233">
        <f>'Heros Stats (EDIT)'!E243</f>
        <v>380</v>
      </c>
      <c r="G195" s="233">
        <f>'Heros Stats (EDIT)'!F243</f>
        <v>0</v>
      </c>
      <c r="H195" s="233">
        <f>'Heros Stats (EDIT)'!G243</f>
        <v>63</v>
      </c>
      <c r="I195" s="233">
        <f>'Heros Stats (EDIT)'!H243</f>
        <v>1</v>
      </c>
      <c r="J195" s="233">
        <f>'Heros Stats (EDIT)'!I243</f>
        <v>0</v>
      </c>
      <c r="K195" s="233">
        <f>'Heros Stats (EDIT)'!J243</f>
        <v>0</v>
      </c>
      <c r="L195" s="233">
        <f>'Heros Stats (EDIT)'!K243</f>
        <v>0</v>
      </c>
      <c r="M195" s="233">
        <f>'Heros Stats (EDIT)'!L243</f>
        <v>0</v>
      </c>
      <c r="N195" s="233">
        <f>'Heros Stats (EDIT)'!M243</f>
        <v>0.5</v>
      </c>
      <c r="O195" s="233">
        <f>'Heros Stats (EDIT)'!N243</f>
        <v>0</v>
      </c>
      <c r="P195" s="233">
        <f>'Heros Stats (EDIT)'!O243</f>
        <v>0</v>
      </c>
      <c r="Q195" s="233">
        <f>'Heros Stats (EDIT)'!P243</f>
        <v>0</v>
      </c>
      <c r="R195" s="233">
        <f>'Heros Stats (EDIT)'!Q243</f>
        <v>20</v>
      </c>
      <c r="S195" s="233">
        <f>'Heros Stats (EDIT)'!R243</f>
        <v>20</v>
      </c>
      <c r="T195" s="233">
        <f>'Heros Stats (EDIT)'!S243</f>
        <v>0</v>
      </c>
      <c r="U195" s="233">
        <f>'Heros Stats (EDIT)'!T243</f>
        <v>0</v>
      </c>
      <c r="V195" s="233">
        <f>'Heros Stats (EDIT)'!U243</f>
        <v>5.5</v>
      </c>
      <c r="W195" s="233">
        <f>'Heros Stats (EDIT)'!V243</f>
        <v>3.1</v>
      </c>
    </row>
    <row r="196" spans="1:23" ht="15" customHeight="1" x14ac:dyDescent="0.15">
      <c r="A196" s="6" t="b">
        <f>AND(IF((B196=Calculator!$B$3),1,0),IF((C196=Calculator!$D$3),1,0))</f>
        <v>0</v>
      </c>
      <c r="B196" s="130" t="s">
        <v>795</v>
      </c>
      <c r="C196" s="130">
        <v>3</v>
      </c>
      <c r="D196" s="233">
        <f>'Heros Stats (EDIT)'!C244</f>
        <v>83</v>
      </c>
      <c r="E196" s="233">
        <f>'Heros Stats (EDIT)'!D244</f>
        <v>0</v>
      </c>
      <c r="F196" s="233">
        <f>'Heros Stats (EDIT)'!E244</f>
        <v>32</v>
      </c>
      <c r="G196" s="233">
        <f>'Heros Stats (EDIT)'!F244</f>
        <v>0</v>
      </c>
      <c r="H196" s="233">
        <f>'Heros Stats (EDIT)'!G244</f>
        <v>5.9090909090909092</v>
      </c>
      <c r="I196" s="233">
        <f>'Heros Stats (EDIT)'!H244</f>
        <v>3.2727272727272737E-2</v>
      </c>
      <c r="J196" s="233">
        <f>'Heros Stats (EDIT)'!I244</f>
        <v>0</v>
      </c>
      <c r="K196" s="233">
        <f>'Heros Stats (EDIT)'!J244</f>
        <v>0</v>
      </c>
      <c r="L196" s="233">
        <f>'Heros Stats (EDIT)'!K244</f>
        <v>0</v>
      </c>
      <c r="M196" s="233">
        <f>'Heros Stats (EDIT)'!L244</f>
        <v>0</v>
      </c>
      <c r="N196" s="233">
        <f>'Heros Stats (EDIT)'!M244</f>
        <v>0</v>
      </c>
      <c r="O196" s="233">
        <f>'Heros Stats (EDIT)'!N244</f>
        <v>0</v>
      </c>
      <c r="P196" s="233">
        <f>'Heros Stats (EDIT)'!O244</f>
        <v>0</v>
      </c>
      <c r="Q196" s="233">
        <f>'Heros Stats (EDIT)'!P244</f>
        <v>0</v>
      </c>
      <c r="R196" s="233">
        <f>'Heros Stats (EDIT)'!Q244</f>
        <v>6</v>
      </c>
      <c r="S196" s="233">
        <f>'Heros Stats (EDIT)'!R244</f>
        <v>6</v>
      </c>
      <c r="T196" s="233">
        <f>'Heros Stats (EDIT)'!S244</f>
        <v>0</v>
      </c>
      <c r="U196" s="233">
        <f>'Heros Stats (EDIT)'!T244</f>
        <v>0</v>
      </c>
      <c r="V196" s="233">
        <f>'Heros Stats (EDIT)'!U244</f>
        <v>0</v>
      </c>
      <c r="W196" s="233">
        <f>'Heros Stats (EDIT)'!V244</f>
        <v>0</v>
      </c>
    </row>
    <row r="197" spans="1:23" ht="15" customHeight="1" x14ac:dyDescent="0.15">
      <c r="A197" s="6" t="b">
        <f>AND(IF((B197=Calculator!$B$3),1,0),IF((C197=Calculator!$D$3),1,0))</f>
        <v>0</v>
      </c>
      <c r="B197" s="130" t="s">
        <v>795</v>
      </c>
      <c r="C197" s="130">
        <v>4</v>
      </c>
      <c r="D197" s="233">
        <f>'Heros Stats (EDIT)'!C245</f>
        <v>650</v>
      </c>
      <c r="E197" s="233">
        <f>'Heros Stats (EDIT)'!D245</f>
        <v>0</v>
      </c>
      <c r="F197" s="233">
        <f>'Heros Stats (EDIT)'!E245</f>
        <v>380</v>
      </c>
      <c r="G197" s="233">
        <f>'Heros Stats (EDIT)'!F245</f>
        <v>0</v>
      </c>
      <c r="H197" s="233">
        <f>'Heros Stats (EDIT)'!G245</f>
        <v>63</v>
      </c>
      <c r="I197" s="233">
        <f>'Heros Stats (EDIT)'!H245</f>
        <v>1</v>
      </c>
      <c r="J197" s="233">
        <f>'Heros Stats (EDIT)'!I245</f>
        <v>0</v>
      </c>
      <c r="K197" s="233">
        <f>'Heros Stats (EDIT)'!J245</f>
        <v>0</v>
      </c>
      <c r="L197" s="233">
        <f>'Heros Stats (EDIT)'!K245</f>
        <v>0</v>
      </c>
      <c r="M197" s="233">
        <f>'Heros Stats (EDIT)'!L245</f>
        <v>0</v>
      </c>
      <c r="N197" s="233">
        <f>'Heros Stats (EDIT)'!M245</f>
        <v>0.5</v>
      </c>
      <c r="O197" s="233">
        <f>'Heros Stats (EDIT)'!N245</f>
        <v>0</v>
      </c>
      <c r="P197" s="233">
        <f>'Heros Stats (EDIT)'!O245</f>
        <v>0</v>
      </c>
      <c r="Q197" s="233">
        <f>'Heros Stats (EDIT)'!P245</f>
        <v>0</v>
      </c>
      <c r="R197" s="233">
        <f>'Heros Stats (EDIT)'!Q245</f>
        <v>20</v>
      </c>
      <c r="S197" s="233">
        <f>'Heros Stats (EDIT)'!R245</f>
        <v>20</v>
      </c>
      <c r="T197" s="233">
        <f>'Heros Stats (EDIT)'!S245</f>
        <v>0</v>
      </c>
      <c r="U197" s="233">
        <f>'Heros Stats (EDIT)'!T245</f>
        <v>0</v>
      </c>
      <c r="V197" s="233">
        <f>'Heros Stats (EDIT)'!U245</f>
        <v>5.5</v>
      </c>
      <c r="W197" s="233">
        <f>'Heros Stats (EDIT)'!V245</f>
        <v>3.1</v>
      </c>
    </row>
    <row r="198" spans="1:23" ht="15" customHeight="1" x14ac:dyDescent="0.15">
      <c r="A198" s="6" t="b">
        <f>AND(IF((B198=Calculator!$B$3),1,0),IF((C198=Calculator!$D$3),1,0))</f>
        <v>0</v>
      </c>
      <c r="B198" s="130" t="s">
        <v>795</v>
      </c>
      <c r="C198" s="130">
        <v>5</v>
      </c>
      <c r="D198" s="233">
        <f>'Heros Stats (EDIT)'!C246</f>
        <v>733</v>
      </c>
      <c r="E198" s="233">
        <f>'Heros Stats (EDIT)'!D246</f>
        <v>0</v>
      </c>
      <c r="F198" s="233">
        <f>'Heros Stats (EDIT)'!E246</f>
        <v>412</v>
      </c>
      <c r="G198" s="233">
        <f>'Heros Stats (EDIT)'!F246</f>
        <v>0</v>
      </c>
      <c r="H198" s="233">
        <f>'Heros Stats (EDIT)'!G246</f>
        <v>68.909090909090907</v>
      </c>
      <c r="I198" s="233">
        <f>'Heros Stats (EDIT)'!H246</f>
        <v>1.0327272727272727</v>
      </c>
      <c r="J198" s="233">
        <f>'Heros Stats (EDIT)'!I246</f>
        <v>0</v>
      </c>
      <c r="K198" s="233">
        <f>'Heros Stats (EDIT)'!J246</f>
        <v>0</v>
      </c>
      <c r="L198" s="233">
        <f>'Heros Stats (EDIT)'!K246</f>
        <v>0</v>
      </c>
      <c r="M198" s="233">
        <f>'Heros Stats (EDIT)'!L246</f>
        <v>0</v>
      </c>
      <c r="N198" s="233">
        <f>'Heros Stats (EDIT)'!M246</f>
        <v>0.5</v>
      </c>
      <c r="O198" s="233">
        <f>'Heros Stats (EDIT)'!N246</f>
        <v>0</v>
      </c>
      <c r="P198" s="233">
        <f>'Heros Stats (EDIT)'!O246</f>
        <v>0</v>
      </c>
      <c r="Q198" s="233">
        <f>'Heros Stats (EDIT)'!P246</f>
        <v>0</v>
      </c>
      <c r="R198" s="233">
        <f>'Heros Stats (EDIT)'!Q246</f>
        <v>26</v>
      </c>
      <c r="S198" s="233">
        <f>'Heros Stats (EDIT)'!R246</f>
        <v>26</v>
      </c>
      <c r="T198" s="233">
        <f>'Heros Stats (EDIT)'!S246</f>
        <v>0</v>
      </c>
      <c r="U198" s="233">
        <f>'Heros Stats (EDIT)'!T246</f>
        <v>0</v>
      </c>
      <c r="V198" s="233">
        <f>'Heros Stats (EDIT)'!U246</f>
        <v>5.5</v>
      </c>
      <c r="W198" s="233">
        <f>'Heros Stats (EDIT)'!V246</f>
        <v>3.1</v>
      </c>
    </row>
    <row r="199" spans="1:23" ht="15" customHeight="1" x14ac:dyDescent="0.15">
      <c r="A199" s="6" t="b">
        <f>AND(IF((B199=Calculator!$B$3),1,0),IF((C199=Calculator!$D$3),1,0))</f>
        <v>0</v>
      </c>
      <c r="B199" s="130" t="s">
        <v>795</v>
      </c>
      <c r="C199" s="130">
        <v>6</v>
      </c>
      <c r="D199" s="233">
        <f>'Heros Stats (EDIT)'!C247</f>
        <v>816</v>
      </c>
      <c r="E199" s="233">
        <f>'Heros Stats (EDIT)'!D247</f>
        <v>0</v>
      </c>
      <c r="F199" s="233">
        <f>'Heros Stats (EDIT)'!E247</f>
        <v>444</v>
      </c>
      <c r="G199" s="233">
        <f>'Heros Stats (EDIT)'!F247</f>
        <v>0</v>
      </c>
      <c r="H199" s="233">
        <f>'Heros Stats (EDIT)'!G247</f>
        <v>74.818181818181813</v>
      </c>
      <c r="I199" s="233">
        <f>'Heros Stats (EDIT)'!H247</f>
        <v>1.0654545454545454</v>
      </c>
      <c r="J199" s="233">
        <f>'Heros Stats (EDIT)'!I247</f>
        <v>0</v>
      </c>
      <c r="K199" s="233">
        <f>'Heros Stats (EDIT)'!J247</f>
        <v>0</v>
      </c>
      <c r="L199" s="233">
        <f>'Heros Stats (EDIT)'!K247</f>
        <v>0</v>
      </c>
      <c r="M199" s="233">
        <f>'Heros Stats (EDIT)'!L247</f>
        <v>0</v>
      </c>
      <c r="N199" s="233">
        <f>'Heros Stats (EDIT)'!M247</f>
        <v>0.5</v>
      </c>
      <c r="O199" s="233">
        <f>'Heros Stats (EDIT)'!N247</f>
        <v>0</v>
      </c>
      <c r="P199" s="233">
        <f>'Heros Stats (EDIT)'!O247</f>
        <v>0</v>
      </c>
      <c r="Q199" s="233">
        <f>'Heros Stats (EDIT)'!P247</f>
        <v>0</v>
      </c>
      <c r="R199" s="233">
        <f>'Heros Stats (EDIT)'!Q247</f>
        <v>32</v>
      </c>
      <c r="S199" s="233">
        <f>'Heros Stats (EDIT)'!R247</f>
        <v>32</v>
      </c>
      <c r="T199" s="233">
        <f>'Heros Stats (EDIT)'!S247</f>
        <v>0</v>
      </c>
      <c r="U199" s="233">
        <f>'Heros Stats (EDIT)'!T247</f>
        <v>0</v>
      </c>
      <c r="V199" s="233">
        <f>'Heros Stats (EDIT)'!U247</f>
        <v>5.5</v>
      </c>
      <c r="W199" s="233">
        <f>'Heros Stats (EDIT)'!V247</f>
        <v>3.1</v>
      </c>
    </row>
    <row r="200" spans="1:23" ht="15" customHeight="1" x14ac:dyDescent="0.15">
      <c r="A200" s="6" t="b">
        <f>AND(IF((B200=Calculator!$B$3),1,0),IF((C200=Calculator!$D$3),1,0))</f>
        <v>0</v>
      </c>
      <c r="B200" s="130" t="s">
        <v>795</v>
      </c>
      <c r="C200" s="130">
        <v>7</v>
      </c>
      <c r="D200" s="233">
        <f>'Heros Stats (EDIT)'!C248</f>
        <v>899</v>
      </c>
      <c r="E200" s="233">
        <f>'Heros Stats (EDIT)'!D248</f>
        <v>0</v>
      </c>
      <c r="F200" s="233">
        <f>'Heros Stats (EDIT)'!E248</f>
        <v>476</v>
      </c>
      <c r="G200" s="233">
        <f>'Heros Stats (EDIT)'!F248</f>
        <v>0</v>
      </c>
      <c r="H200" s="233">
        <f>'Heros Stats (EDIT)'!G248</f>
        <v>80.72727272727272</v>
      </c>
      <c r="I200" s="233">
        <f>'Heros Stats (EDIT)'!H248</f>
        <v>1.0981818181818181</v>
      </c>
      <c r="J200" s="233">
        <f>'Heros Stats (EDIT)'!I248</f>
        <v>0</v>
      </c>
      <c r="K200" s="233">
        <f>'Heros Stats (EDIT)'!J248</f>
        <v>0</v>
      </c>
      <c r="L200" s="233">
        <f>'Heros Stats (EDIT)'!K248</f>
        <v>0</v>
      </c>
      <c r="M200" s="233">
        <f>'Heros Stats (EDIT)'!L248</f>
        <v>0</v>
      </c>
      <c r="N200" s="233">
        <f>'Heros Stats (EDIT)'!M248</f>
        <v>0.5</v>
      </c>
      <c r="O200" s="233">
        <f>'Heros Stats (EDIT)'!N248</f>
        <v>0</v>
      </c>
      <c r="P200" s="233">
        <f>'Heros Stats (EDIT)'!O248</f>
        <v>0</v>
      </c>
      <c r="Q200" s="233">
        <f>'Heros Stats (EDIT)'!P248</f>
        <v>0</v>
      </c>
      <c r="R200" s="233">
        <f>'Heros Stats (EDIT)'!Q248</f>
        <v>38</v>
      </c>
      <c r="S200" s="233">
        <f>'Heros Stats (EDIT)'!R248</f>
        <v>38</v>
      </c>
      <c r="T200" s="233">
        <f>'Heros Stats (EDIT)'!S248</f>
        <v>0</v>
      </c>
      <c r="U200" s="233">
        <f>'Heros Stats (EDIT)'!T248</f>
        <v>0</v>
      </c>
      <c r="V200" s="233">
        <f>'Heros Stats (EDIT)'!U248</f>
        <v>5.5</v>
      </c>
      <c r="W200" s="233">
        <f>'Heros Stats (EDIT)'!V248</f>
        <v>3.1</v>
      </c>
    </row>
    <row r="201" spans="1:23" ht="15" customHeight="1" x14ac:dyDescent="0.15">
      <c r="A201" s="6" t="b">
        <f>AND(IF((B201=Calculator!$B$3),1,0),IF((C201=Calculator!$D$3),1,0))</f>
        <v>0</v>
      </c>
      <c r="B201" s="130" t="s">
        <v>795</v>
      </c>
      <c r="C201" s="130">
        <v>8</v>
      </c>
      <c r="D201" s="233">
        <f>'Heros Stats (EDIT)'!C249</f>
        <v>982</v>
      </c>
      <c r="E201" s="233">
        <f>'Heros Stats (EDIT)'!D249</f>
        <v>0</v>
      </c>
      <c r="F201" s="233">
        <f>'Heros Stats (EDIT)'!E249</f>
        <v>508</v>
      </c>
      <c r="G201" s="233">
        <f>'Heros Stats (EDIT)'!F249</f>
        <v>0</v>
      </c>
      <c r="H201" s="233">
        <f>'Heros Stats (EDIT)'!G249</f>
        <v>86.636363636363626</v>
      </c>
      <c r="I201" s="233">
        <f>'Heros Stats (EDIT)'!H249</f>
        <v>1.1309090909090909</v>
      </c>
      <c r="J201" s="233">
        <f>'Heros Stats (EDIT)'!I249</f>
        <v>0</v>
      </c>
      <c r="K201" s="233">
        <f>'Heros Stats (EDIT)'!J249</f>
        <v>0</v>
      </c>
      <c r="L201" s="233">
        <f>'Heros Stats (EDIT)'!K249</f>
        <v>0</v>
      </c>
      <c r="M201" s="233">
        <f>'Heros Stats (EDIT)'!L249</f>
        <v>0</v>
      </c>
      <c r="N201" s="233">
        <f>'Heros Stats (EDIT)'!M249</f>
        <v>0.5</v>
      </c>
      <c r="O201" s="233">
        <f>'Heros Stats (EDIT)'!N249</f>
        <v>0</v>
      </c>
      <c r="P201" s="233">
        <f>'Heros Stats (EDIT)'!O249</f>
        <v>0</v>
      </c>
      <c r="Q201" s="233">
        <f>'Heros Stats (EDIT)'!P249</f>
        <v>0</v>
      </c>
      <c r="R201" s="233">
        <f>'Heros Stats (EDIT)'!Q249</f>
        <v>44</v>
      </c>
      <c r="S201" s="233">
        <f>'Heros Stats (EDIT)'!R249</f>
        <v>44</v>
      </c>
      <c r="T201" s="233">
        <f>'Heros Stats (EDIT)'!S249</f>
        <v>0</v>
      </c>
      <c r="U201" s="233">
        <f>'Heros Stats (EDIT)'!T249</f>
        <v>0</v>
      </c>
      <c r="V201" s="233">
        <f>'Heros Stats (EDIT)'!U249</f>
        <v>5.5</v>
      </c>
      <c r="W201" s="233">
        <f>'Heros Stats (EDIT)'!V249</f>
        <v>3.1</v>
      </c>
    </row>
    <row r="202" spans="1:23" ht="15" customHeight="1" x14ac:dyDescent="0.15">
      <c r="A202" s="6" t="b">
        <f>AND(IF((B202=Calculator!$B$3),1,0),IF((C202=Calculator!$D$3),1,0))</f>
        <v>0</v>
      </c>
      <c r="B202" s="130" t="s">
        <v>795</v>
      </c>
      <c r="C202" s="130">
        <v>9</v>
      </c>
      <c r="D202" s="233">
        <f>'Heros Stats (EDIT)'!C250</f>
        <v>1065</v>
      </c>
      <c r="E202" s="233">
        <f>'Heros Stats (EDIT)'!D250</f>
        <v>0</v>
      </c>
      <c r="F202" s="233">
        <f>'Heros Stats (EDIT)'!E250</f>
        <v>540</v>
      </c>
      <c r="G202" s="233">
        <f>'Heros Stats (EDIT)'!F250</f>
        <v>0</v>
      </c>
      <c r="H202" s="233">
        <f>'Heros Stats (EDIT)'!G250</f>
        <v>92.545454545454533</v>
      </c>
      <c r="I202" s="233">
        <f>'Heros Stats (EDIT)'!H250</f>
        <v>1.1636363636363636</v>
      </c>
      <c r="J202" s="233">
        <f>'Heros Stats (EDIT)'!I250</f>
        <v>0</v>
      </c>
      <c r="K202" s="233">
        <f>'Heros Stats (EDIT)'!J250</f>
        <v>0</v>
      </c>
      <c r="L202" s="233">
        <f>'Heros Stats (EDIT)'!K250</f>
        <v>0</v>
      </c>
      <c r="M202" s="233">
        <f>'Heros Stats (EDIT)'!L250</f>
        <v>0</v>
      </c>
      <c r="N202" s="233">
        <f>'Heros Stats (EDIT)'!M250</f>
        <v>0.5</v>
      </c>
      <c r="O202" s="233">
        <f>'Heros Stats (EDIT)'!N250</f>
        <v>0</v>
      </c>
      <c r="P202" s="233">
        <f>'Heros Stats (EDIT)'!O250</f>
        <v>0</v>
      </c>
      <c r="Q202" s="233">
        <f>'Heros Stats (EDIT)'!P250</f>
        <v>0</v>
      </c>
      <c r="R202" s="233">
        <f>'Heros Stats (EDIT)'!Q250</f>
        <v>50</v>
      </c>
      <c r="S202" s="233">
        <f>'Heros Stats (EDIT)'!R250</f>
        <v>50</v>
      </c>
      <c r="T202" s="233">
        <f>'Heros Stats (EDIT)'!S250</f>
        <v>0</v>
      </c>
      <c r="U202" s="233">
        <f>'Heros Stats (EDIT)'!T250</f>
        <v>0</v>
      </c>
      <c r="V202" s="233">
        <f>'Heros Stats (EDIT)'!U250</f>
        <v>5.5</v>
      </c>
      <c r="W202" s="233">
        <f>'Heros Stats (EDIT)'!V250</f>
        <v>3.1</v>
      </c>
    </row>
    <row r="203" spans="1:23" ht="15" customHeight="1" x14ac:dyDescent="0.15">
      <c r="A203" s="6" t="b">
        <f>AND(IF((B203=Calculator!$B$3),1,0),IF((C203=Calculator!$D$3),1,0))</f>
        <v>0</v>
      </c>
      <c r="B203" s="130" t="s">
        <v>795</v>
      </c>
      <c r="C203" s="130">
        <v>10</v>
      </c>
      <c r="D203" s="233">
        <f>'Heros Stats (EDIT)'!C251</f>
        <v>1148</v>
      </c>
      <c r="E203" s="233">
        <f>'Heros Stats (EDIT)'!D251</f>
        <v>0</v>
      </c>
      <c r="F203" s="233">
        <f>'Heros Stats (EDIT)'!E251</f>
        <v>572</v>
      </c>
      <c r="G203" s="233">
        <f>'Heros Stats (EDIT)'!F251</f>
        <v>0</v>
      </c>
      <c r="H203" s="233">
        <f>'Heros Stats (EDIT)'!G251</f>
        <v>98.454545454545439</v>
      </c>
      <c r="I203" s="233">
        <f>'Heros Stats (EDIT)'!H251</f>
        <v>1.1963636363636363</v>
      </c>
      <c r="J203" s="233">
        <f>'Heros Stats (EDIT)'!I251</f>
        <v>0</v>
      </c>
      <c r="K203" s="233">
        <f>'Heros Stats (EDIT)'!J251</f>
        <v>0</v>
      </c>
      <c r="L203" s="233">
        <f>'Heros Stats (EDIT)'!K251</f>
        <v>0</v>
      </c>
      <c r="M203" s="233">
        <f>'Heros Stats (EDIT)'!L251</f>
        <v>0</v>
      </c>
      <c r="N203" s="233">
        <f>'Heros Stats (EDIT)'!M251</f>
        <v>0.5</v>
      </c>
      <c r="O203" s="233">
        <f>'Heros Stats (EDIT)'!N251</f>
        <v>0</v>
      </c>
      <c r="P203" s="233">
        <f>'Heros Stats (EDIT)'!O251</f>
        <v>0</v>
      </c>
      <c r="Q203" s="233">
        <f>'Heros Stats (EDIT)'!P251</f>
        <v>0</v>
      </c>
      <c r="R203" s="233">
        <f>'Heros Stats (EDIT)'!Q251</f>
        <v>56</v>
      </c>
      <c r="S203" s="233">
        <f>'Heros Stats (EDIT)'!R251</f>
        <v>56</v>
      </c>
      <c r="T203" s="233">
        <f>'Heros Stats (EDIT)'!S251</f>
        <v>0</v>
      </c>
      <c r="U203" s="233">
        <f>'Heros Stats (EDIT)'!T251</f>
        <v>0</v>
      </c>
      <c r="V203" s="233">
        <f>'Heros Stats (EDIT)'!U251</f>
        <v>5.5</v>
      </c>
      <c r="W203" s="233">
        <f>'Heros Stats (EDIT)'!V251</f>
        <v>3.1</v>
      </c>
    </row>
    <row r="204" spans="1:23" ht="15" customHeight="1" x14ac:dyDescent="0.15">
      <c r="A204" s="6" t="b">
        <f>AND(IF((B204=Calculator!$B$3),1,0),IF((C204=Calculator!$D$3),1,0))</f>
        <v>0</v>
      </c>
      <c r="B204" s="130" t="s">
        <v>795</v>
      </c>
      <c r="C204" s="130">
        <v>11</v>
      </c>
      <c r="D204" s="233">
        <f>'Heros Stats (EDIT)'!C252</f>
        <v>1231</v>
      </c>
      <c r="E204" s="233">
        <f>'Heros Stats (EDIT)'!D252</f>
        <v>0</v>
      </c>
      <c r="F204" s="233">
        <f>'Heros Stats (EDIT)'!E252</f>
        <v>604</v>
      </c>
      <c r="G204" s="233">
        <f>'Heros Stats (EDIT)'!F252</f>
        <v>0</v>
      </c>
      <c r="H204" s="233">
        <f>'Heros Stats (EDIT)'!G252</f>
        <v>104.36363636363635</v>
      </c>
      <c r="I204" s="233">
        <f>'Heros Stats (EDIT)'!H252</f>
        <v>1.229090909090909</v>
      </c>
      <c r="J204" s="233">
        <f>'Heros Stats (EDIT)'!I252</f>
        <v>0</v>
      </c>
      <c r="K204" s="233">
        <f>'Heros Stats (EDIT)'!J252</f>
        <v>0</v>
      </c>
      <c r="L204" s="233">
        <f>'Heros Stats (EDIT)'!K252</f>
        <v>0</v>
      </c>
      <c r="M204" s="233">
        <f>'Heros Stats (EDIT)'!L252</f>
        <v>0</v>
      </c>
      <c r="N204" s="233">
        <f>'Heros Stats (EDIT)'!M252</f>
        <v>0.5</v>
      </c>
      <c r="O204" s="233">
        <f>'Heros Stats (EDIT)'!N252</f>
        <v>0</v>
      </c>
      <c r="P204" s="233">
        <f>'Heros Stats (EDIT)'!O252</f>
        <v>0</v>
      </c>
      <c r="Q204" s="233">
        <f>'Heros Stats (EDIT)'!P252</f>
        <v>0</v>
      </c>
      <c r="R204" s="233">
        <f>'Heros Stats (EDIT)'!Q252</f>
        <v>62</v>
      </c>
      <c r="S204" s="233">
        <f>'Heros Stats (EDIT)'!R252</f>
        <v>62</v>
      </c>
      <c r="T204" s="233">
        <f>'Heros Stats (EDIT)'!S252</f>
        <v>0</v>
      </c>
      <c r="U204" s="233">
        <f>'Heros Stats (EDIT)'!T252</f>
        <v>0</v>
      </c>
      <c r="V204" s="233">
        <f>'Heros Stats (EDIT)'!U252</f>
        <v>5.5</v>
      </c>
      <c r="W204" s="233">
        <f>'Heros Stats (EDIT)'!V252</f>
        <v>3.1</v>
      </c>
    </row>
    <row r="205" spans="1:23" ht="15" customHeight="1" x14ac:dyDescent="0.15">
      <c r="A205" s="6" t="b">
        <f>AND(IF((B205=Calculator!$B$3),1,0),IF((C205=Calculator!$D$3),1,0))</f>
        <v>0</v>
      </c>
      <c r="B205" s="130" t="s">
        <v>795</v>
      </c>
      <c r="C205" s="130">
        <v>12</v>
      </c>
      <c r="D205" s="233">
        <f>'Heros Stats (EDIT)'!C253</f>
        <v>1314</v>
      </c>
      <c r="E205" s="233">
        <f>'Heros Stats (EDIT)'!D253</f>
        <v>0</v>
      </c>
      <c r="F205" s="233">
        <f>'Heros Stats (EDIT)'!E253</f>
        <v>636</v>
      </c>
      <c r="G205" s="233">
        <f>'Heros Stats (EDIT)'!F253</f>
        <v>0</v>
      </c>
      <c r="H205" s="233">
        <f>'Heros Stats (EDIT)'!G253</f>
        <v>110.27272727272725</v>
      </c>
      <c r="I205" s="233">
        <f>'Heros Stats (EDIT)'!H253</f>
        <v>1.2618181818181817</v>
      </c>
      <c r="J205" s="233">
        <f>'Heros Stats (EDIT)'!I253</f>
        <v>0</v>
      </c>
      <c r="K205" s="233">
        <f>'Heros Stats (EDIT)'!J253</f>
        <v>0</v>
      </c>
      <c r="L205" s="233">
        <f>'Heros Stats (EDIT)'!K253</f>
        <v>0</v>
      </c>
      <c r="M205" s="233">
        <f>'Heros Stats (EDIT)'!L253</f>
        <v>0</v>
      </c>
      <c r="N205" s="233">
        <f>'Heros Stats (EDIT)'!M253</f>
        <v>0.5</v>
      </c>
      <c r="O205" s="233">
        <f>'Heros Stats (EDIT)'!N253</f>
        <v>0</v>
      </c>
      <c r="P205" s="233">
        <f>'Heros Stats (EDIT)'!O253</f>
        <v>0</v>
      </c>
      <c r="Q205" s="233">
        <f>'Heros Stats (EDIT)'!P253</f>
        <v>0</v>
      </c>
      <c r="R205" s="233">
        <f>'Heros Stats (EDIT)'!Q253</f>
        <v>68</v>
      </c>
      <c r="S205" s="233">
        <f>'Heros Stats (EDIT)'!R253</f>
        <v>68</v>
      </c>
      <c r="T205" s="233">
        <f>'Heros Stats (EDIT)'!S253</f>
        <v>0</v>
      </c>
      <c r="U205" s="233">
        <f>'Heros Stats (EDIT)'!T253</f>
        <v>0</v>
      </c>
      <c r="V205" s="233">
        <f>'Heros Stats (EDIT)'!U253</f>
        <v>5.5</v>
      </c>
      <c r="W205" s="233">
        <f>'Heros Stats (EDIT)'!V253</f>
        <v>3.1</v>
      </c>
    </row>
    <row r="206" spans="1:23" ht="15" customHeight="1" x14ac:dyDescent="0.15">
      <c r="A206" s="6" t="b">
        <f>AND(IF((B206=Calculator!$B$3),1,0),IF((C206=Calculator!$D$3),1,0))</f>
        <v>0</v>
      </c>
      <c r="B206" s="130" t="s">
        <v>801</v>
      </c>
      <c r="C206" s="130">
        <v>1</v>
      </c>
      <c r="D206" s="233">
        <f>'Heros Stats (EDIT)'!C254</f>
        <v>1397</v>
      </c>
      <c r="E206" s="233">
        <f>'Heros Stats (EDIT)'!D254</f>
        <v>0</v>
      </c>
      <c r="F206" s="233">
        <f>'Heros Stats (EDIT)'!E254</f>
        <v>668</v>
      </c>
      <c r="G206" s="233">
        <f>'Heros Stats (EDIT)'!F254</f>
        <v>0</v>
      </c>
      <c r="H206" s="233">
        <f>'Heros Stats (EDIT)'!G254</f>
        <v>116.18181818181816</v>
      </c>
      <c r="I206" s="233">
        <f>'Heros Stats (EDIT)'!H254</f>
        <v>1.2945454545454544</v>
      </c>
      <c r="J206" s="233">
        <f>'Heros Stats (EDIT)'!I254</f>
        <v>0</v>
      </c>
      <c r="K206" s="233">
        <f>'Heros Stats (EDIT)'!J254</f>
        <v>0</v>
      </c>
      <c r="L206" s="233">
        <f>'Heros Stats (EDIT)'!K254</f>
        <v>0</v>
      </c>
      <c r="M206" s="233">
        <f>'Heros Stats (EDIT)'!L254</f>
        <v>0</v>
      </c>
      <c r="N206" s="233">
        <f>'Heros Stats (EDIT)'!M254</f>
        <v>0.5</v>
      </c>
      <c r="O206" s="233">
        <f>'Heros Stats (EDIT)'!N254</f>
        <v>0</v>
      </c>
      <c r="P206" s="233">
        <f>'Heros Stats (EDIT)'!O254</f>
        <v>0</v>
      </c>
      <c r="Q206" s="233">
        <f>'Heros Stats (EDIT)'!P254</f>
        <v>0</v>
      </c>
      <c r="R206" s="233">
        <f>'Heros Stats (EDIT)'!Q254</f>
        <v>74</v>
      </c>
      <c r="S206" s="233">
        <f>'Heros Stats (EDIT)'!R254</f>
        <v>74</v>
      </c>
      <c r="T206" s="233">
        <f>'Heros Stats (EDIT)'!S254</f>
        <v>0</v>
      </c>
      <c r="U206" s="233">
        <f>'Heros Stats (EDIT)'!T254</f>
        <v>0</v>
      </c>
      <c r="V206" s="233">
        <f>'Heros Stats (EDIT)'!U254</f>
        <v>5.5</v>
      </c>
      <c r="W206" s="233">
        <f>'Heros Stats (EDIT)'!V254</f>
        <v>3.1</v>
      </c>
    </row>
    <row r="207" spans="1:23" ht="15" customHeight="1" x14ac:dyDescent="0.15">
      <c r="A207" s="6" t="b">
        <f>AND(IF((B207=Calculator!$B$3),1,0),IF((C207=Calculator!$D$3),1,0))</f>
        <v>0</v>
      </c>
      <c r="B207" s="130" t="s">
        <v>801</v>
      </c>
      <c r="C207" s="130">
        <v>2</v>
      </c>
      <c r="D207" s="233">
        <f>'Heros Stats (EDIT)'!C255</f>
        <v>1480</v>
      </c>
      <c r="E207" s="233">
        <f>'Heros Stats (EDIT)'!D255</f>
        <v>0</v>
      </c>
      <c r="F207" s="233">
        <f>'Heros Stats (EDIT)'!E255</f>
        <v>700</v>
      </c>
      <c r="G207" s="233">
        <f>'Heros Stats (EDIT)'!F255</f>
        <v>0</v>
      </c>
      <c r="H207" s="233">
        <f>'Heros Stats (EDIT)'!G255</f>
        <v>122.09090909090907</v>
      </c>
      <c r="I207" s="233">
        <f>'Heros Stats (EDIT)'!H255</f>
        <v>1.3272727272727272</v>
      </c>
      <c r="J207" s="233">
        <f>'Heros Stats (EDIT)'!I255</f>
        <v>0</v>
      </c>
      <c r="K207" s="233">
        <f>'Heros Stats (EDIT)'!J255</f>
        <v>0</v>
      </c>
      <c r="L207" s="233">
        <f>'Heros Stats (EDIT)'!K255</f>
        <v>0</v>
      </c>
      <c r="M207" s="233">
        <f>'Heros Stats (EDIT)'!L255</f>
        <v>0</v>
      </c>
      <c r="N207" s="233">
        <f>'Heros Stats (EDIT)'!M255</f>
        <v>0.5</v>
      </c>
      <c r="O207" s="233">
        <f>'Heros Stats (EDIT)'!N255</f>
        <v>0</v>
      </c>
      <c r="P207" s="233">
        <f>'Heros Stats (EDIT)'!O255</f>
        <v>0</v>
      </c>
      <c r="Q207" s="233">
        <f>'Heros Stats (EDIT)'!P255</f>
        <v>0</v>
      </c>
      <c r="R207" s="233">
        <f>'Heros Stats (EDIT)'!Q255</f>
        <v>80</v>
      </c>
      <c r="S207" s="233">
        <f>'Heros Stats (EDIT)'!R255</f>
        <v>80</v>
      </c>
      <c r="T207" s="233">
        <f>'Heros Stats (EDIT)'!S255</f>
        <v>0</v>
      </c>
      <c r="U207" s="233">
        <f>'Heros Stats (EDIT)'!T255</f>
        <v>0</v>
      </c>
      <c r="V207" s="233">
        <f>'Heros Stats (EDIT)'!U255</f>
        <v>5.5</v>
      </c>
      <c r="W207" s="233">
        <f>'Heros Stats (EDIT)'!V255</f>
        <v>3.1</v>
      </c>
    </row>
    <row r="208" spans="1:23" ht="15" customHeight="1" x14ac:dyDescent="0.15">
      <c r="A208" s="6" t="b">
        <f>AND(IF((B208=Calculator!$B$3),1,0),IF((C208=Calculator!$D$3),1,0))</f>
        <v>0</v>
      </c>
      <c r="B208" s="130" t="s">
        <v>801</v>
      </c>
      <c r="C208" s="130">
        <v>3</v>
      </c>
      <c r="D208" s="233">
        <f>'Heros Stats (EDIT)'!C256</f>
        <v>1563</v>
      </c>
      <c r="E208" s="233">
        <f>'Heros Stats (EDIT)'!D256</f>
        <v>0</v>
      </c>
      <c r="F208" s="233">
        <f>'Heros Stats (EDIT)'!E256</f>
        <v>732</v>
      </c>
      <c r="G208" s="233">
        <f>'Heros Stats (EDIT)'!F256</f>
        <v>0</v>
      </c>
      <c r="H208" s="233">
        <f>'Heros Stats (EDIT)'!G256</f>
        <v>127.99999999999997</v>
      </c>
      <c r="I208" s="233">
        <f>'Heros Stats (EDIT)'!H256</f>
        <v>1.3599999999999999</v>
      </c>
      <c r="J208" s="233">
        <f>'Heros Stats (EDIT)'!I256</f>
        <v>0</v>
      </c>
      <c r="K208" s="233">
        <f>'Heros Stats (EDIT)'!J256</f>
        <v>0</v>
      </c>
      <c r="L208" s="233">
        <f>'Heros Stats (EDIT)'!K256</f>
        <v>0</v>
      </c>
      <c r="M208" s="233">
        <f>'Heros Stats (EDIT)'!L256</f>
        <v>0</v>
      </c>
      <c r="N208" s="233">
        <f>'Heros Stats (EDIT)'!M256</f>
        <v>0.5</v>
      </c>
      <c r="O208" s="233">
        <f>'Heros Stats (EDIT)'!N256</f>
        <v>0</v>
      </c>
      <c r="P208" s="233">
        <f>'Heros Stats (EDIT)'!O256</f>
        <v>0</v>
      </c>
      <c r="Q208" s="233">
        <f>'Heros Stats (EDIT)'!P256</f>
        <v>0</v>
      </c>
      <c r="R208" s="233">
        <f>'Heros Stats (EDIT)'!Q256</f>
        <v>86</v>
      </c>
      <c r="S208" s="233">
        <f>'Heros Stats (EDIT)'!R256</f>
        <v>86</v>
      </c>
      <c r="T208" s="233">
        <f>'Heros Stats (EDIT)'!S256</f>
        <v>0</v>
      </c>
      <c r="U208" s="233">
        <f>'Heros Stats (EDIT)'!T256</f>
        <v>0</v>
      </c>
      <c r="V208" s="233">
        <f>'Heros Stats (EDIT)'!U256</f>
        <v>5.5</v>
      </c>
      <c r="W208" s="233">
        <f>'Heros Stats (EDIT)'!V256</f>
        <v>3.1</v>
      </c>
    </row>
    <row r="209" spans="1:23" ht="15" customHeight="1" x14ac:dyDescent="0.15">
      <c r="A209" s="6" t="b">
        <f>AND(IF((B209=Calculator!$B$3),1,0),IF((C209=Calculator!$D$3),1,0))</f>
        <v>0</v>
      </c>
      <c r="B209" s="130" t="s">
        <v>801</v>
      </c>
      <c r="C209" s="130">
        <v>4</v>
      </c>
      <c r="D209" s="233">
        <f>'Heros Stats (EDIT)'!C257</f>
        <v>1904</v>
      </c>
      <c r="E209" s="233">
        <f>'Heros Stats (EDIT)'!D257</f>
        <v>0</v>
      </c>
      <c r="F209" s="233">
        <f>'Heros Stats (EDIT)'!E257</f>
        <v>440</v>
      </c>
      <c r="G209" s="233">
        <f>'Heros Stats (EDIT)'!F257</f>
        <v>0</v>
      </c>
      <c r="H209" s="233">
        <f>'Heros Stats (EDIT)'!G257</f>
        <v>154</v>
      </c>
      <c r="I209" s="233">
        <f>'Heros Stats (EDIT)'!H257</f>
        <v>1.1299999999999999</v>
      </c>
      <c r="J209" s="233">
        <f>'Heros Stats (EDIT)'!I257</f>
        <v>0</v>
      </c>
      <c r="K209" s="233">
        <f>'Heros Stats (EDIT)'!J257</f>
        <v>0</v>
      </c>
      <c r="L209" s="233">
        <f>'Heros Stats (EDIT)'!K257</f>
        <v>0</v>
      </c>
      <c r="M209" s="233">
        <f>'Heros Stats (EDIT)'!L257</f>
        <v>0</v>
      </c>
      <c r="N209" s="233">
        <f>'Heros Stats (EDIT)'!M257</f>
        <v>0.5</v>
      </c>
      <c r="O209" s="233">
        <f>'Heros Stats (EDIT)'!N257</f>
        <v>0</v>
      </c>
      <c r="P209" s="233">
        <f>'Heros Stats (EDIT)'!O257</f>
        <v>0</v>
      </c>
      <c r="Q209" s="233">
        <f>'Heros Stats (EDIT)'!P257</f>
        <v>0</v>
      </c>
      <c r="R209" s="233">
        <f>'Heros Stats (EDIT)'!Q257</f>
        <v>86</v>
      </c>
      <c r="S209" s="233">
        <f>'Heros Stats (EDIT)'!R257</f>
        <v>86</v>
      </c>
      <c r="T209" s="233">
        <f>'Heros Stats (EDIT)'!S257</f>
        <v>0</v>
      </c>
      <c r="U209" s="233">
        <f>'Heros Stats (EDIT)'!T257</f>
        <v>0</v>
      </c>
      <c r="V209" s="233">
        <f>'Heros Stats (EDIT)'!U257</f>
        <v>1.9</v>
      </c>
      <c r="W209" s="233">
        <f>'Heros Stats (EDIT)'!V257</f>
        <v>2.8</v>
      </c>
    </row>
    <row r="210" spans="1:23" ht="15" customHeight="1" x14ac:dyDescent="0.15">
      <c r="A210" s="6" t="b">
        <f>AND(IF((B210=Calculator!$B$3),1,0),IF((C210=Calculator!$D$3),1,0))</f>
        <v>0</v>
      </c>
      <c r="B210" s="130" t="s">
        <v>801</v>
      </c>
      <c r="C210" s="130">
        <v>5</v>
      </c>
      <c r="D210" s="233">
        <f>'Heros Stats (EDIT)'!C258</f>
        <v>881</v>
      </c>
      <c r="E210" s="233">
        <f>'Heros Stats (EDIT)'!D258</f>
        <v>0</v>
      </c>
      <c r="F210" s="233">
        <f>'Heros Stats (EDIT)'!E258</f>
        <v>220</v>
      </c>
      <c r="G210" s="233">
        <f>'Heros Stats (EDIT)'!F258</f>
        <v>0</v>
      </c>
      <c r="H210" s="233">
        <f>'Heros Stats (EDIT)'!G258</f>
        <v>95</v>
      </c>
      <c r="I210" s="233">
        <f>'Heros Stats (EDIT)'!H258</f>
        <v>1</v>
      </c>
      <c r="J210" s="233">
        <f>'Heros Stats (EDIT)'!I258</f>
        <v>0</v>
      </c>
      <c r="K210" s="233">
        <f>'Heros Stats (EDIT)'!J258</f>
        <v>0</v>
      </c>
      <c r="L210" s="233">
        <f>'Heros Stats (EDIT)'!K258</f>
        <v>0</v>
      </c>
      <c r="M210" s="233">
        <f>'Heros Stats (EDIT)'!L258</f>
        <v>0</v>
      </c>
      <c r="N210" s="233">
        <f>'Heros Stats (EDIT)'!M258</f>
        <v>0.5</v>
      </c>
      <c r="O210" s="233">
        <f>'Heros Stats (EDIT)'!N258</f>
        <v>0</v>
      </c>
      <c r="P210" s="233">
        <f>'Heros Stats (EDIT)'!O258</f>
        <v>0</v>
      </c>
      <c r="Q210" s="233">
        <f>'Heros Stats (EDIT)'!P258</f>
        <v>0</v>
      </c>
      <c r="R210" s="233">
        <f>'Heros Stats (EDIT)'!Q258</f>
        <v>20</v>
      </c>
      <c r="S210" s="233">
        <f>'Heros Stats (EDIT)'!R258</f>
        <v>20</v>
      </c>
      <c r="T210" s="233">
        <f>'Heros Stats (EDIT)'!S258</f>
        <v>0</v>
      </c>
      <c r="U210" s="233">
        <f>'Heros Stats (EDIT)'!T258</f>
        <v>0</v>
      </c>
      <c r="V210" s="233">
        <f>'Heros Stats (EDIT)'!U258</f>
        <v>1.9</v>
      </c>
      <c r="W210" s="233">
        <f>'Heros Stats (EDIT)'!V258</f>
        <v>2.8</v>
      </c>
    </row>
    <row r="211" spans="1:23" ht="15" customHeight="1" x14ac:dyDescent="0.15">
      <c r="A211" s="6" t="b">
        <f>AND(IF((B211=Calculator!$B$3),1,0),IF((C211=Calculator!$D$3),1,0))</f>
        <v>0</v>
      </c>
      <c r="B211" s="130" t="s">
        <v>801</v>
      </c>
      <c r="C211" s="130">
        <v>6</v>
      </c>
      <c r="D211" s="233">
        <f>'Heros Stats (EDIT)'!C259</f>
        <v>93</v>
      </c>
      <c r="E211" s="233">
        <f>'Heros Stats (EDIT)'!D259</f>
        <v>0</v>
      </c>
      <c r="F211" s="233">
        <f>'Heros Stats (EDIT)'!E259</f>
        <v>20</v>
      </c>
      <c r="G211" s="233">
        <f>'Heros Stats (EDIT)'!F259</f>
        <v>0</v>
      </c>
      <c r="H211" s="233">
        <f>'Heros Stats (EDIT)'!G259</f>
        <v>5.3636363636363633</v>
      </c>
      <c r="I211" s="233">
        <f>'Heros Stats (EDIT)'!H259</f>
        <v>1.1818181818181809E-2</v>
      </c>
      <c r="J211" s="233">
        <f>'Heros Stats (EDIT)'!I259</f>
        <v>0</v>
      </c>
      <c r="K211" s="233">
        <f>'Heros Stats (EDIT)'!J259</f>
        <v>0</v>
      </c>
      <c r="L211" s="233">
        <f>'Heros Stats (EDIT)'!K259</f>
        <v>0</v>
      </c>
      <c r="M211" s="233">
        <f>'Heros Stats (EDIT)'!L259</f>
        <v>0</v>
      </c>
      <c r="N211" s="233">
        <f>'Heros Stats (EDIT)'!M259</f>
        <v>0</v>
      </c>
      <c r="O211" s="233">
        <f>'Heros Stats (EDIT)'!N259</f>
        <v>0</v>
      </c>
      <c r="P211" s="233">
        <f>'Heros Stats (EDIT)'!O259</f>
        <v>0</v>
      </c>
      <c r="Q211" s="233">
        <f>'Heros Stats (EDIT)'!P259</f>
        <v>0</v>
      </c>
      <c r="R211" s="233">
        <f>'Heros Stats (EDIT)'!Q259</f>
        <v>6</v>
      </c>
      <c r="S211" s="233">
        <f>'Heros Stats (EDIT)'!R259</f>
        <v>6</v>
      </c>
      <c r="T211" s="233">
        <f>'Heros Stats (EDIT)'!S259</f>
        <v>0</v>
      </c>
      <c r="U211" s="233">
        <f>'Heros Stats (EDIT)'!T259</f>
        <v>0</v>
      </c>
      <c r="V211" s="233">
        <f>'Heros Stats (EDIT)'!U259</f>
        <v>0</v>
      </c>
      <c r="W211" s="233">
        <f>'Heros Stats (EDIT)'!V259</f>
        <v>0</v>
      </c>
    </row>
    <row r="212" spans="1:23" ht="15" customHeight="1" x14ac:dyDescent="0.15">
      <c r="A212" s="6" t="b">
        <f>AND(IF((B212=Calculator!$B$3),1,0),IF((C212=Calculator!$D$3),1,0))</f>
        <v>0</v>
      </c>
      <c r="B212" s="130" t="s">
        <v>801</v>
      </c>
      <c r="C212" s="130">
        <v>7</v>
      </c>
      <c r="D212" s="233">
        <f>'Heros Stats (EDIT)'!C260</f>
        <v>881</v>
      </c>
      <c r="E212" s="233">
        <f>'Heros Stats (EDIT)'!D260</f>
        <v>0</v>
      </c>
      <c r="F212" s="233">
        <f>'Heros Stats (EDIT)'!E260</f>
        <v>220</v>
      </c>
      <c r="G212" s="233">
        <f>'Heros Stats (EDIT)'!F260</f>
        <v>0</v>
      </c>
      <c r="H212" s="233">
        <f>'Heros Stats (EDIT)'!G260</f>
        <v>95</v>
      </c>
      <c r="I212" s="233">
        <f>'Heros Stats (EDIT)'!H260</f>
        <v>1</v>
      </c>
      <c r="J212" s="233">
        <f>'Heros Stats (EDIT)'!I260</f>
        <v>0</v>
      </c>
      <c r="K212" s="233">
        <f>'Heros Stats (EDIT)'!J260</f>
        <v>0</v>
      </c>
      <c r="L212" s="233">
        <f>'Heros Stats (EDIT)'!K260</f>
        <v>0</v>
      </c>
      <c r="M212" s="233">
        <f>'Heros Stats (EDIT)'!L260</f>
        <v>0</v>
      </c>
      <c r="N212" s="233">
        <f>'Heros Stats (EDIT)'!M260</f>
        <v>0.5</v>
      </c>
      <c r="O212" s="233">
        <f>'Heros Stats (EDIT)'!N260</f>
        <v>0</v>
      </c>
      <c r="P212" s="233">
        <f>'Heros Stats (EDIT)'!O260</f>
        <v>0</v>
      </c>
      <c r="Q212" s="233">
        <f>'Heros Stats (EDIT)'!P260</f>
        <v>0</v>
      </c>
      <c r="R212" s="233">
        <f>'Heros Stats (EDIT)'!Q260</f>
        <v>20</v>
      </c>
      <c r="S212" s="233">
        <f>'Heros Stats (EDIT)'!R260</f>
        <v>20</v>
      </c>
      <c r="T212" s="233">
        <f>'Heros Stats (EDIT)'!S260</f>
        <v>0</v>
      </c>
      <c r="U212" s="233">
        <f>'Heros Stats (EDIT)'!T260</f>
        <v>0</v>
      </c>
      <c r="V212" s="233">
        <f>'Heros Stats (EDIT)'!U260</f>
        <v>1.9</v>
      </c>
      <c r="W212" s="233">
        <f>'Heros Stats (EDIT)'!V260</f>
        <v>2.8</v>
      </c>
    </row>
    <row r="213" spans="1:23" ht="15" customHeight="1" x14ac:dyDescent="0.15">
      <c r="A213" s="6" t="b">
        <f>AND(IF((B213=Calculator!$B$3),1,0),IF((C213=Calculator!$D$3),1,0))</f>
        <v>0</v>
      </c>
      <c r="B213" s="130" t="s">
        <v>801</v>
      </c>
      <c r="C213" s="130">
        <v>8</v>
      </c>
      <c r="D213" s="233">
        <f>'Heros Stats (EDIT)'!C261</f>
        <v>974</v>
      </c>
      <c r="E213" s="233">
        <f>'Heros Stats (EDIT)'!D261</f>
        <v>0</v>
      </c>
      <c r="F213" s="233">
        <f>'Heros Stats (EDIT)'!E261</f>
        <v>240</v>
      </c>
      <c r="G213" s="233">
        <f>'Heros Stats (EDIT)'!F261</f>
        <v>0</v>
      </c>
      <c r="H213" s="233">
        <f>'Heros Stats (EDIT)'!G261</f>
        <v>100.36363636363636</v>
      </c>
      <c r="I213" s="233">
        <f>'Heros Stats (EDIT)'!H261</f>
        <v>1.0118181818181817</v>
      </c>
      <c r="J213" s="233">
        <f>'Heros Stats (EDIT)'!I261</f>
        <v>0</v>
      </c>
      <c r="K213" s="233">
        <f>'Heros Stats (EDIT)'!J261</f>
        <v>0</v>
      </c>
      <c r="L213" s="233">
        <f>'Heros Stats (EDIT)'!K261</f>
        <v>0</v>
      </c>
      <c r="M213" s="233">
        <f>'Heros Stats (EDIT)'!L261</f>
        <v>0</v>
      </c>
      <c r="N213" s="233">
        <f>'Heros Stats (EDIT)'!M261</f>
        <v>0.5</v>
      </c>
      <c r="O213" s="233">
        <f>'Heros Stats (EDIT)'!N261</f>
        <v>0</v>
      </c>
      <c r="P213" s="233">
        <f>'Heros Stats (EDIT)'!O261</f>
        <v>0</v>
      </c>
      <c r="Q213" s="233">
        <f>'Heros Stats (EDIT)'!P261</f>
        <v>0</v>
      </c>
      <c r="R213" s="233">
        <f>'Heros Stats (EDIT)'!Q261</f>
        <v>26</v>
      </c>
      <c r="S213" s="233">
        <f>'Heros Stats (EDIT)'!R261</f>
        <v>26</v>
      </c>
      <c r="T213" s="233">
        <f>'Heros Stats (EDIT)'!S261</f>
        <v>0</v>
      </c>
      <c r="U213" s="233">
        <f>'Heros Stats (EDIT)'!T261</f>
        <v>0</v>
      </c>
      <c r="V213" s="233">
        <f>'Heros Stats (EDIT)'!U261</f>
        <v>1.9</v>
      </c>
      <c r="W213" s="233">
        <f>'Heros Stats (EDIT)'!V261</f>
        <v>2.8</v>
      </c>
    </row>
    <row r="214" spans="1:23" ht="15" customHeight="1" x14ac:dyDescent="0.15">
      <c r="A214" s="6" t="b">
        <f>AND(IF((B214=Calculator!$B$3),1,0),IF((C214=Calculator!$D$3),1,0))</f>
        <v>0</v>
      </c>
      <c r="B214" s="130" t="s">
        <v>801</v>
      </c>
      <c r="C214" s="130">
        <v>9</v>
      </c>
      <c r="D214" s="233">
        <f>'Heros Stats (EDIT)'!C262</f>
        <v>1067</v>
      </c>
      <c r="E214" s="233">
        <f>'Heros Stats (EDIT)'!D262</f>
        <v>0</v>
      </c>
      <c r="F214" s="233">
        <f>'Heros Stats (EDIT)'!E262</f>
        <v>260</v>
      </c>
      <c r="G214" s="233">
        <f>'Heros Stats (EDIT)'!F262</f>
        <v>0</v>
      </c>
      <c r="H214" s="233">
        <f>'Heros Stats (EDIT)'!G262</f>
        <v>105.72727272727272</v>
      </c>
      <c r="I214" s="233">
        <f>'Heros Stats (EDIT)'!H262</f>
        <v>1.0236363636363635</v>
      </c>
      <c r="J214" s="233">
        <f>'Heros Stats (EDIT)'!I262</f>
        <v>0</v>
      </c>
      <c r="K214" s="233">
        <f>'Heros Stats (EDIT)'!J262</f>
        <v>0</v>
      </c>
      <c r="L214" s="233">
        <f>'Heros Stats (EDIT)'!K262</f>
        <v>0</v>
      </c>
      <c r="M214" s="233">
        <f>'Heros Stats (EDIT)'!L262</f>
        <v>0</v>
      </c>
      <c r="N214" s="233">
        <f>'Heros Stats (EDIT)'!M262</f>
        <v>0.5</v>
      </c>
      <c r="O214" s="233">
        <f>'Heros Stats (EDIT)'!N262</f>
        <v>0</v>
      </c>
      <c r="P214" s="233">
        <f>'Heros Stats (EDIT)'!O262</f>
        <v>0</v>
      </c>
      <c r="Q214" s="233">
        <f>'Heros Stats (EDIT)'!P262</f>
        <v>0</v>
      </c>
      <c r="R214" s="233">
        <f>'Heros Stats (EDIT)'!Q262</f>
        <v>32</v>
      </c>
      <c r="S214" s="233">
        <f>'Heros Stats (EDIT)'!R262</f>
        <v>32</v>
      </c>
      <c r="T214" s="233">
        <f>'Heros Stats (EDIT)'!S262</f>
        <v>0</v>
      </c>
      <c r="U214" s="233">
        <f>'Heros Stats (EDIT)'!T262</f>
        <v>0</v>
      </c>
      <c r="V214" s="233">
        <f>'Heros Stats (EDIT)'!U262</f>
        <v>1.9</v>
      </c>
      <c r="W214" s="233">
        <f>'Heros Stats (EDIT)'!V262</f>
        <v>2.8</v>
      </c>
    </row>
    <row r="215" spans="1:23" ht="15" customHeight="1" x14ac:dyDescent="0.15">
      <c r="A215" s="6" t="b">
        <f>AND(IF((B215=Calculator!$B$3),1,0),IF((C215=Calculator!$D$3),1,0))</f>
        <v>0</v>
      </c>
      <c r="B215" s="130" t="s">
        <v>801</v>
      </c>
      <c r="C215" s="130">
        <v>10</v>
      </c>
      <c r="D215" s="233">
        <f>'Heros Stats (EDIT)'!C263</f>
        <v>1160</v>
      </c>
      <c r="E215" s="233">
        <f>'Heros Stats (EDIT)'!D263</f>
        <v>0</v>
      </c>
      <c r="F215" s="233">
        <f>'Heros Stats (EDIT)'!E263</f>
        <v>280</v>
      </c>
      <c r="G215" s="233">
        <f>'Heros Stats (EDIT)'!F263</f>
        <v>0</v>
      </c>
      <c r="H215" s="233">
        <f>'Heros Stats (EDIT)'!G263</f>
        <v>111.09090909090908</v>
      </c>
      <c r="I215" s="233">
        <f>'Heros Stats (EDIT)'!H263</f>
        <v>1.0354545454545452</v>
      </c>
      <c r="J215" s="233">
        <f>'Heros Stats (EDIT)'!I263</f>
        <v>0</v>
      </c>
      <c r="K215" s="233">
        <f>'Heros Stats (EDIT)'!J263</f>
        <v>0</v>
      </c>
      <c r="L215" s="233">
        <f>'Heros Stats (EDIT)'!K263</f>
        <v>0</v>
      </c>
      <c r="M215" s="233">
        <f>'Heros Stats (EDIT)'!L263</f>
        <v>0</v>
      </c>
      <c r="N215" s="233">
        <f>'Heros Stats (EDIT)'!M263</f>
        <v>0.5</v>
      </c>
      <c r="O215" s="233">
        <f>'Heros Stats (EDIT)'!N263</f>
        <v>0</v>
      </c>
      <c r="P215" s="233">
        <f>'Heros Stats (EDIT)'!O263</f>
        <v>0</v>
      </c>
      <c r="Q215" s="233">
        <f>'Heros Stats (EDIT)'!P263</f>
        <v>0</v>
      </c>
      <c r="R215" s="233">
        <f>'Heros Stats (EDIT)'!Q263</f>
        <v>38</v>
      </c>
      <c r="S215" s="233">
        <f>'Heros Stats (EDIT)'!R263</f>
        <v>38</v>
      </c>
      <c r="T215" s="233">
        <f>'Heros Stats (EDIT)'!S263</f>
        <v>0</v>
      </c>
      <c r="U215" s="233">
        <f>'Heros Stats (EDIT)'!T263</f>
        <v>0</v>
      </c>
      <c r="V215" s="233">
        <f>'Heros Stats (EDIT)'!U263</f>
        <v>1.9</v>
      </c>
      <c r="W215" s="233">
        <f>'Heros Stats (EDIT)'!V263</f>
        <v>2.8</v>
      </c>
    </row>
    <row r="216" spans="1:23" ht="15" customHeight="1" x14ac:dyDescent="0.15">
      <c r="A216" s="6" t="b">
        <f>AND(IF((B216=Calculator!$B$3),1,0),IF((C216=Calculator!$D$3),1,0))</f>
        <v>0</v>
      </c>
      <c r="B216" s="130" t="s">
        <v>801</v>
      </c>
      <c r="C216" s="130">
        <v>11</v>
      </c>
      <c r="D216" s="233">
        <f>'Heros Stats (EDIT)'!C264</f>
        <v>1253</v>
      </c>
      <c r="E216" s="233">
        <f>'Heros Stats (EDIT)'!D264</f>
        <v>0</v>
      </c>
      <c r="F216" s="233">
        <f>'Heros Stats (EDIT)'!E264</f>
        <v>300</v>
      </c>
      <c r="G216" s="233">
        <f>'Heros Stats (EDIT)'!F264</f>
        <v>0</v>
      </c>
      <c r="H216" s="233">
        <f>'Heros Stats (EDIT)'!G264</f>
        <v>116.45454545454544</v>
      </c>
      <c r="I216" s="233">
        <f>'Heros Stats (EDIT)'!H264</f>
        <v>1.0472727272727269</v>
      </c>
      <c r="J216" s="233">
        <f>'Heros Stats (EDIT)'!I264</f>
        <v>0</v>
      </c>
      <c r="K216" s="233">
        <f>'Heros Stats (EDIT)'!J264</f>
        <v>0</v>
      </c>
      <c r="L216" s="233">
        <f>'Heros Stats (EDIT)'!K264</f>
        <v>0</v>
      </c>
      <c r="M216" s="233">
        <f>'Heros Stats (EDIT)'!L264</f>
        <v>0</v>
      </c>
      <c r="N216" s="233">
        <f>'Heros Stats (EDIT)'!M264</f>
        <v>0.5</v>
      </c>
      <c r="O216" s="233">
        <f>'Heros Stats (EDIT)'!N264</f>
        <v>0</v>
      </c>
      <c r="P216" s="233">
        <f>'Heros Stats (EDIT)'!O264</f>
        <v>0</v>
      </c>
      <c r="Q216" s="233">
        <f>'Heros Stats (EDIT)'!P264</f>
        <v>0</v>
      </c>
      <c r="R216" s="233">
        <f>'Heros Stats (EDIT)'!Q264</f>
        <v>44</v>
      </c>
      <c r="S216" s="233">
        <f>'Heros Stats (EDIT)'!R264</f>
        <v>44</v>
      </c>
      <c r="T216" s="233">
        <f>'Heros Stats (EDIT)'!S264</f>
        <v>0</v>
      </c>
      <c r="U216" s="233">
        <f>'Heros Stats (EDIT)'!T264</f>
        <v>0</v>
      </c>
      <c r="V216" s="233">
        <f>'Heros Stats (EDIT)'!U264</f>
        <v>1.9</v>
      </c>
      <c r="W216" s="233">
        <f>'Heros Stats (EDIT)'!V264</f>
        <v>2.8</v>
      </c>
    </row>
    <row r="217" spans="1:23" ht="15" customHeight="1" x14ac:dyDescent="0.15">
      <c r="A217" s="6" t="b">
        <f>AND(IF((B217=Calculator!$B$3),1,0),IF((C217=Calculator!$D$3),1,0))</f>
        <v>0</v>
      </c>
      <c r="B217" s="130" t="s">
        <v>801</v>
      </c>
      <c r="C217" s="130">
        <v>12</v>
      </c>
      <c r="D217" s="233">
        <f>'Heros Stats (EDIT)'!C265</f>
        <v>1346</v>
      </c>
      <c r="E217" s="233">
        <f>'Heros Stats (EDIT)'!D265</f>
        <v>0</v>
      </c>
      <c r="F217" s="233">
        <f>'Heros Stats (EDIT)'!E265</f>
        <v>320</v>
      </c>
      <c r="G217" s="233">
        <f>'Heros Stats (EDIT)'!F265</f>
        <v>0</v>
      </c>
      <c r="H217" s="233">
        <f>'Heros Stats (EDIT)'!G265</f>
        <v>121.8181818181818</v>
      </c>
      <c r="I217" s="233">
        <f>'Heros Stats (EDIT)'!H265</f>
        <v>1.0590909090909086</v>
      </c>
      <c r="J217" s="233">
        <f>'Heros Stats (EDIT)'!I265</f>
        <v>0</v>
      </c>
      <c r="K217" s="233">
        <f>'Heros Stats (EDIT)'!J265</f>
        <v>0</v>
      </c>
      <c r="L217" s="233">
        <f>'Heros Stats (EDIT)'!K265</f>
        <v>0</v>
      </c>
      <c r="M217" s="233">
        <f>'Heros Stats (EDIT)'!L265</f>
        <v>0</v>
      </c>
      <c r="N217" s="233">
        <f>'Heros Stats (EDIT)'!M265</f>
        <v>0.5</v>
      </c>
      <c r="O217" s="233">
        <f>'Heros Stats (EDIT)'!N265</f>
        <v>0</v>
      </c>
      <c r="P217" s="233">
        <f>'Heros Stats (EDIT)'!O265</f>
        <v>0</v>
      </c>
      <c r="Q217" s="233">
        <f>'Heros Stats (EDIT)'!P265</f>
        <v>0</v>
      </c>
      <c r="R217" s="233">
        <f>'Heros Stats (EDIT)'!Q265</f>
        <v>50</v>
      </c>
      <c r="S217" s="233">
        <f>'Heros Stats (EDIT)'!R265</f>
        <v>50</v>
      </c>
      <c r="T217" s="233">
        <f>'Heros Stats (EDIT)'!S265</f>
        <v>0</v>
      </c>
      <c r="U217" s="233">
        <f>'Heros Stats (EDIT)'!T265</f>
        <v>0</v>
      </c>
      <c r="V217" s="233">
        <f>'Heros Stats (EDIT)'!U265</f>
        <v>1.9</v>
      </c>
      <c r="W217" s="233">
        <f>'Heros Stats (EDIT)'!V265</f>
        <v>2.8</v>
      </c>
    </row>
  </sheetData>
  <phoneticPr fontId="22" type="noConversion"/>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autoPageBreaks="0"/>
  </sheetPr>
  <dimension ref="A1:AF217"/>
  <sheetViews>
    <sheetView showRuler="0" topLeftCell="A150" zoomScale="91" zoomScaleNormal="150" zoomScalePageLayoutView="150" workbookViewId="0">
      <selection activeCell="I247" sqref="I247"/>
    </sheetView>
  </sheetViews>
  <sheetFormatPr baseColWidth="10" defaultColWidth="17.33203125" defaultRowHeight="15" customHeight="1" x14ac:dyDescent="0.15"/>
  <cols>
    <col min="1" max="1" width="9.1640625" style="100" customWidth="1"/>
    <col min="2" max="2" width="17.6640625" style="116" customWidth="1"/>
    <col min="3" max="3" width="9.1640625" style="116" customWidth="1"/>
    <col min="4" max="4" width="8.5" style="116" customWidth="1"/>
    <col min="5" max="5" width="8.83203125" style="116" customWidth="1"/>
    <col min="6" max="6" width="10.1640625" style="116" customWidth="1"/>
    <col min="7" max="7" width="9.1640625" style="116" customWidth="1"/>
    <col min="8" max="17" width="8.33203125" style="116" customWidth="1"/>
    <col min="18" max="21" width="7.33203125" style="116" customWidth="1"/>
    <col min="22" max="22" width="7.83203125" style="116" customWidth="1"/>
    <col min="23" max="23" width="8.5" style="116" customWidth="1"/>
    <col min="24" max="32" width="9.1640625" style="100" customWidth="1"/>
    <col min="33" max="16384" width="17.33203125" style="100"/>
  </cols>
  <sheetData>
    <row r="1" spans="1:32" ht="21.75" customHeight="1" x14ac:dyDescent="0.15">
      <c r="A1" s="99"/>
      <c r="B1" s="2"/>
      <c r="C1" s="3" t="s">
        <v>24</v>
      </c>
      <c r="D1" s="108" t="s">
        <v>3</v>
      </c>
      <c r="E1" s="108" t="s">
        <v>4</v>
      </c>
      <c r="F1" s="109" t="s">
        <v>5</v>
      </c>
      <c r="G1" s="109" t="s">
        <v>6</v>
      </c>
      <c r="H1" s="110" t="s">
        <v>7</v>
      </c>
      <c r="I1" s="110" t="s">
        <v>8</v>
      </c>
      <c r="J1" s="110" t="s">
        <v>9</v>
      </c>
      <c r="K1" s="110" t="s">
        <v>590</v>
      </c>
      <c r="L1" s="110" t="s">
        <v>591</v>
      </c>
      <c r="M1" s="110" t="s">
        <v>12</v>
      </c>
      <c r="N1" s="110" t="s">
        <v>13</v>
      </c>
      <c r="O1" s="111" t="s">
        <v>14</v>
      </c>
      <c r="P1" s="111" t="s">
        <v>15</v>
      </c>
      <c r="Q1" s="111" t="s">
        <v>16</v>
      </c>
      <c r="R1" s="112" t="s">
        <v>17</v>
      </c>
      <c r="S1" s="112" t="s">
        <v>18</v>
      </c>
      <c r="T1" s="113" t="s">
        <v>769</v>
      </c>
      <c r="U1" s="113" t="s">
        <v>769</v>
      </c>
      <c r="V1" s="114" t="s">
        <v>21</v>
      </c>
      <c r="W1" s="115" t="s">
        <v>22</v>
      </c>
      <c r="X1" s="99"/>
      <c r="Y1" s="99"/>
      <c r="Z1" s="99"/>
      <c r="AA1" s="99"/>
      <c r="AB1" s="99"/>
      <c r="AC1" s="99"/>
      <c r="AD1" s="99"/>
      <c r="AE1" s="99"/>
      <c r="AF1" s="99"/>
    </row>
    <row r="2" spans="1:32" ht="12.75" customHeight="1" x14ac:dyDescent="0.15">
      <c r="A2" s="101" t="b">
        <f>AND(IF((B2=Calculator!$B$19),1,0),IF((C2=Calculator!$D$19),1,0))</f>
        <v>0</v>
      </c>
      <c r="B2" s="130" t="str">
        <f>'Heros Stats Yours'!B2</f>
        <v>Catherine</v>
      </c>
      <c r="C2" s="130">
        <f>'Heros Stats Yours'!C2</f>
        <v>1</v>
      </c>
      <c r="D2" s="130">
        <f>'Heros Stats Yours'!D2</f>
        <v>772</v>
      </c>
      <c r="E2" s="130">
        <f>'Heros Stats Yours'!E2</f>
        <v>4.0599999999999996</v>
      </c>
      <c r="F2" s="130">
        <f>'Heros Stats Yours'!F2</f>
        <v>200</v>
      </c>
      <c r="G2" s="130">
        <f>'Heros Stats Yours'!G2</f>
        <v>1.33</v>
      </c>
      <c r="H2" s="130">
        <f>'Heros Stats Yours'!H2</f>
        <v>74</v>
      </c>
      <c r="I2" s="130">
        <f>'Heros Stats Yours'!I2</f>
        <v>1</v>
      </c>
      <c r="J2" s="130">
        <f>'Heros Stats Yours'!J2</f>
        <v>0</v>
      </c>
      <c r="K2" s="130">
        <f>'Heros Stats Yours'!K2</f>
        <v>0</v>
      </c>
      <c r="L2" s="130">
        <f>'Heros Stats Yours'!L2</f>
        <v>0</v>
      </c>
      <c r="M2" s="130">
        <f>'Heros Stats Yours'!M2</f>
        <v>0</v>
      </c>
      <c r="N2" s="130">
        <f>'Heros Stats Yours'!N2</f>
        <v>0.5</v>
      </c>
      <c r="O2" s="130">
        <f>'Heros Stats Yours'!O2</f>
        <v>0</v>
      </c>
      <c r="P2" s="130">
        <f>'Heros Stats Yours'!P2</f>
        <v>0</v>
      </c>
      <c r="Q2" s="130">
        <f>'Heros Stats Yours'!Q2</f>
        <v>0</v>
      </c>
      <c r="R2" s="130">
        <f>'Heros Stats Yours'!R2</f>
        <v>25</v>
      </c>
      <c r="S2" s="130">
        <f>'Heros Stats Yours'!S2</f>
        <v>25</v>
      </c>
      <c r="T2" s="130">
        <f>'Heros Stats Yours'!T2</f>
        <v>0</v>
      </c>
      <c r="U2" s="130">
        <f>'Heros Stats Yours'!U2</f>
        <v>0</v>
      </c>
      <c r="V2" s="130">
        <f>'Heros Stats Yours'!V2</f>
        <v>1.5</v>
      </c>
      <c r="W2" s="130">
        <f>'Heros Stats Yours'!W2</f>
        <v>3.4</v>
      </c>
      <c r="X2" s="99"/>
      <c r="Y2" s="99"/>
      <c r="Z2" s="99"/>
      <c r="AA2" s="99"/>
      <c r="AB2" s="99"/>
      <c r="AC2" s="99"/>
      <c r="AD2" s="99"/>
      <c r="AE2" s="99"/>
      <c r="AF2" s="99"/>
    </row>
    <row r="3" spans="1:32" ht="12.75" customHeight="1" x14ac:dyDescent="0.15">
      <c r="A3" s="101" t="b">
        <f>AND(IF((B3=Calculator!$B$19),1,0),IF((C3=Calculator!$D$19),1,0))</f>
        <v>0</v>
      </c>
      <c r="B3" s="130" t="str">
        <f>'Heros Stats Yours'!B3</f>
        <v>Catherine</v>
      </c>
      <c r="C3" s="130">
        <f>'Heros Stats Yours'!C3</f>
        <v>2</v>
      </c>
      <c r="D3" s="130">
        <f>'Heros Stats Yours'!D3</f>
        <v>839</v>
      </c>
      <c r="E3" s="130">
        <f>'Heros Stats Yours'!E3</f>
        <v>4.4099999999999993</v>
      </c>
      <c r="F3" s="130">
        <f>'Heros Stats Yours'!F3</f>
        <v>224</v>
      </c>
      <c r="G3" s="130">
        <f>'Heros Stats Yours'!G3</f>
        <v>1.49</v>
      </c>
      <c r="H3" s="130">
        <f>'Heros Stats Yours'!H3</f>
        <v>80.090909090909093</v>
      </c>
      <c r="I3" s="130">
        <f>'Heros Stats Yours'!I3</f>
        <v>1.0327272727272727</v>
      </c>
      <c r="J3" s="130">
        <f>'Heros Stats Yours'!J3</f>
        <v>0</v>
      </c>
      <c r="K3" s="130">
        <f>'Heros Stats Yours'!K3</f>
        <v>0</v>
      </c>
      <c r="L3" s="130">
        <f>'Heros Stats Yours'!L3</f>
        <v>0</v>
      </c>
      <c r="M3" s="130">
        <f>'Heros Stats Yours'!M3</f>
        <v>0</v>
      </c>
      <c r="N3" s="130">
        <f>'Heros Stats Yours'!N3</f>
        <v>0.5</v>
      </c>
      <c r="O3" s="130">
        <f>'Heros Stats Yours'!O3</f>
        <v>0</v>
      </c>
      <c r="P3" s="130">
        <f>'Heros Stats Yours'!P3</f>
        <v>0</v>
      </c>
      <c r="Q3" s="130">
        <f>'Heros Stats Yours'!Q3</f>
        <v>0</v>
      </c>
      <c r="R3" s="130">
        <f>'Heros Stats Yours'!R3</f>
        <v>30</v>
      </c>
      <c r="S3" s="130">
        <f>'Heros Stats Yours'!S3</f>
        <v>33</v>
      </c>
      <c r="T3" s="130">
        <f>'Heros Stats Yours'!T3</f>
        <v>0</v>
      </c>
      <c r="U3" s="130">
        <f>'Heros Stats Yours'!U3</f>
        <v>0</v>
      </c>
      <c r="V3" s="130">
        <f>'Heros Stats Yours'!V3</f>
        <v>1.5</v>
      </c>
      <c r="W3" s="130">
        <f>'Heros Stats Yours'!W3</f>
        <v>3.4</v>
      </c>
      <c r="X3" s="99"/>
      <c r="Y3" s="99"/>
      <c r="Z3" s="99"/>
      <c r="AA3" s="99"/>
      <c r="AB3" s="99"/>
      <c r="AC3" s="99"/>
      <c r="AD3" s="99"/>
      <c r="AE3" s="99"/>
      <c r="AF3" s="99"/>
    </row>
    <row r="4" spans="1:32" ht="12.75" customHeight="1" x14ac:dyDescent="0.15">
      <c r="A4" s="101" t="b">
        <f>AND(IF((B4=Calculator!$B$19),1,0),IF((C4=Calculator!$D$19),1,0))</f>
        <v>0</v>
      </c>
      <c r="B4" s="130" t="str">
        <f>'Heros Stats Yours'!B4</f>
        <v>Catherine</v>
      </c>
      <c r="C4" s="130">
        <f>'Heros Stats Yours'!C4</f>
        <v>3</v>
      </c>
      <c r="D4" s="130">
        <f>'Heros Stats Yours'!D4</f>
        <v>906</v>
      </c>
      <c r="E4" s="130">
        <f>'Heros Stats Yours'!E4</f>
        <v>4.7599999999999989</v>
      </c>
      <c r="F4" s="130">
        <f>'Heros Stats Yours'!F4</f>
        <v>248</v>
      </c>
      <c r="G4" s="130">
        <f>'Heros Stats Yours'!G4</f>
        <v>1.65</v>
      </c>
      <c r="H4" s="130">
        <f>'Heros Stats Yours'!H4</f>
        <v>86.181818181818187</v>
      </c>
      <c r="I4" s="130">
        <f>'Heros Stats Yours'!I4</f>
        <v>1.0654545454545454</v>
      </c>
      <c r="J4" s="130">
        <f>'Heros Stats Yours'!J4</f>
        <v>0</v>
      </c>
      <c r="K4" s="130">
        <f>'Heros Stats Yours'!K4</f>
        <v>0</v>
      </c>
      <c r="L4" s="130">
        <f>'Heros Stats Yours'!L4</f>
        <v>0</v>
      </c>
      <c r="M4" s="130">
        <f>'Heros Stats Yours'!M4</f>
        <v>0</v>
      </c>
      <c r="N4" s="130">
        <f>'Heros Stats Yours'!N4</f>
        <v>0.5</v>
      </c>
      <c r="O4" s="130">
        <f>'Heros Stats Yours'!O4</f>
        <v>0</v>
      </c>
      <c r="P4" s="130">
        <f>'Heros Stats Yours'!P4</f>
        <v>0</v>
      </c>
      <c r="Q4" s="130">
        <f>'Heros Stats Yours'!Q4</f>
        <v>0</v>
      </c>
      <c r="R4" s="130">
        <f>'Heros Stats Yours'!R4</f>
        <v>35</v>
      </c>
      <c r="S4" s="130">
        <f>'Heros Stats Yours'!S4</f>
        <v>41</v>
      </c>
      <c r="T4" s="130">
        <f>'Heros Stats Yours'!T4</f>
        <v>0</v>
      </c>
      <c r="U4" s="130">
        <f>'Heros Stats Yours'!U4</f>
        <v>0</v>
      </c>
      <c r="V4" s="130">
        <f>'Heros Stats Yours'!V4</f>
        <v>1.5</v>
      </c>
      <c r="W4" s="130">
        <f>'Heros Stats Yours'!W4</f>
        <v>3.4</v>
      </c>
      <c r="X4" s="99"/>
      <c r="Y4" s="99"/>
      <c r="Z4" s="99"/>
      <c r="AA4" s="99"/>
      <c r="AB4" s="99"/>
      <c r="AC4" s="99"/>
      <c r="AD4" s="99"/>
      <c r="AE4" s="99"/>
      <c r="AF4" s="99"/>
    </row>
    <row r="5" spans="1:32" ht="12.75" customHeight="1" x14ac:dyDescent="0.15">
      <c r="A5" s="101" t="b">
        <f>AND(IF((B5=Calculator!$B$19),1,0),IF((C5=Calculator!$D$19),1,0))</f>
        <v>0</v>
      </c>
      <c r="B5" s="130" t="str">
        <f>'Heros Stats Yours'!B5</f>
        <v>Catherine</v>
      </c>
      <c r="C5" s="130">
        <f>'Heros Stats Yours'!C5</f>
        <v>4</v>
      </c>
      <c r="D5" s="130">
        <f>'Heros Stats Yours'!D5</f>
        <v>973</v>
      </c>
      <c r="E5" s="130">
        <f>'Heros Stats Yours'!E5</f>
        <v>5.1099999999999985</v>
      </c>
      <c r="F5" s="130">
        <f>'Heros Stats Yours'!F5</f>
        <v>272</v>
      </c>
      <c r="G5" s="130">
        <f>'Heros Stats Yours'!G5</f>
        <v>1.8099999999999998</v>
      </c>
      <c r="H5" s="130">
        <f>'Heros Stats Yours'!H5</f>
        <v>92.27272727272728</v>
      </c>
      <c r="I5" s="130">
        <f>'Heros Stats Yours'!I5</f>
        <v>1.0981818181818181</v>
      </c>
      <c r="J5" s="130">
        <f>'Heros Stats Yours'!J5</f>
        <v>0</v>
      </c>
      <c r="K5" s="130">
        <f>'Heros Stats Yours'!K5</f>
        <v>0</v>
      </c>
      <c r="L5" s="130">
        <f>'Heros Stats Yours'!L5</f>
        <v>0</v>
      </c>
      <c r="M5" s="130">
        <f>'Heros Stats Yours'!M5</f>
        <v>0</v>
      </c>
      <c r="N5" s="130">
        <f>'Heros Stats Yours'!N5</f>
        <v>0.5</v>
      </c>
      <c r="O5" s="130">
        <f>'Heros Stats Yours'!O5</f>
        <v>0</v>
      </c>
      <c r="P5" s="130">
        <f>'Heros Stats Yours'!P5</f>
        <v>0</v>
      </c>
      <c r="Q5" s="130">
        <f>'Heros Stats Yours'!Q5</f>
        <v>0</v>
      </c>
      <c r="R5" s="130">
        <f>'Heros Stats Yours'!R5</f>
        <v>40</v>
      </c>
      <c r="S5" s="130">
        <f>'Heros Stats Yours'!S5</f>
        <v>49</v>
      </c>
      <c r="T5" s="130">
        <f>'Heros Stats Yours'!T5</f>
        <v>0</v>
      </c>
      <c r="U5" s="130">
        <f>'Heros Stats Yours'!U5</f>
        <v>0</v>
      </c>
      <c r="V5" s="130">
        <f>'Heros Stats Yours'!V5</f>
        <v>1.5</v>
      </c>
      <c r="W5" s="130">
        <f>'Heros Stats Yours'!W5</f>
        <v>3.4</v>
      </c>
      <c r="X5" s="99"/>
      <c r="Y5" s="99"/>
      <c r="Z5" s="99"/>
      <c r="AA5" s="99"/>
      <c r="AB5" s="99"/>
      <c r="AC5" s="99"/>
      <c r="AD5" s="99"/>
      <c r="AE5" s="99"/>
      <c r="AF5" s="99"/>
    </row>
    <row r="6" spans="1:32" ht="12.75" customHeight="1" x14ac:dyDescent="0.15">
      <c r="A6" s="101" t="b">
        <f>AND(IF((B6=Calculator!$B$19),1,0),IF((C6=Calculator!$D$19),1,0))</f>
        <v>0</v>
      </c>
      <c r="B6" s="130" t="str">
        <f>'Heros Stats Yours'!B6</f>
        <v>Catherine</v>
      </c>
      <c r="C6" s="130">
        <f>'Heros Stats Yours'!C6</f>
        <v>5</v>
      </c>
      <c r="D6" s="130">
        <f>'Heros Stats Yours'!D6</f>
        <v>1040</v>
      </c>
      <c r="E6" s="130">
        <f>'Heros Stats Yours'!E6</f>
        <v>5.4599999999999982</v>
      </c>
      <c r="F6" s="130">
        <f>'Heros Stats Yours'!F6</f>
        <v>296</v>
      </c>
      <c r="G6" s="130">
        <f>'Heros Stats Yours'!G6</f>
        <v>1.9699999999999998</v>
      </c>
      <c r="H6" s="130">
        <f>'Heros Stats Yours'!H6</f>
        <v>98.363636363636374</v>
      </c>
      <c r="I6" s="130">
        <f>'Heros Stats Yours'!I6</f>
        <v>1.1309090909090909</v>
      </c>
      <c r="J6" s="130">
        <f>'Heros Stats Yours'!J6</f>
        <v>0</v>
      </c>
      <c r="K6" s="130">
        <f>'Heros Stats Yours'!K6</f>
        <v>0</v>
      </c>
      <c r="L6" s="130">
        <f>'Heros Stats Yours'!L6</f>
        <v>0</v>
      </c>
      <c r="M6" s="130">
        <f>'Heros Stats Yours'!M6</f>
        <v>0</v>
      </c>
      <c r="N6" s="130">
        <f>'Heros Stats Yours'!N6</f>
        <v>0.5</v>
      </c>
      <c r="O6" s="130">
        <f>'Heros Stats Yours'!O6</f>
        <v>0</v>
      </c>
      <c r="P6" s="130">
        <f>'Heros Stats Yours'!P6</f>
        <v>0</v>
      </c>
      <c r="Q6" s="130">
        <f>'Heros Stats Yours'!Q6</f>
        <v>0</v>
      </c>
      <c r="R6" s="130">
        <f>'Heros Stats Yours'!R6</f>
        <v>45</v>
      </c>
      <c r="S6" s="130">
        <f>'Heros Stats Yours'!S6</f>
        <v>57</v>
      </c>
      <c r="T6" s="130">
        <f>'Heros Stats Yours'!T6</f>
        <v>0</v>
      </c>
      <c r="U6" s="130">
        <f>'Heros Stats Yours'!U6</f>
        <v>0</v>
      </c>
      <c r="V6" s="130">
        <f>'Heros Stats Yours'!V6</f>
        <v>1.5</v>
      </c>
      <c r="W6" s="130">
        <f>'Heros Stats Yours'!W6</f>
        <v>3.4</v>
      </c>
      <c r="X6" s="99"/>
      <c r="Y6" s="99"/>
      <c r="Z6" s="99"/>
      <c r="AA6" s="99"/>
      <c r="AB6" s="99"/>
      <c r="AC6" s="99"/>
      <c r="AD6" s="99"/>
      <c r="AE6" s="99"/>
      <c r="AF6" s="99"/>
    </row>
    <row r="7" spans="1:32" ht="12.75" customHeight="1" x14ac:dyDescent="0.15">
      <c r="A7" s="101" t="b">
        <f>AND(IF((B7=Calculator!$B$19),1,0),IF((C7=Calculator!$D$19),1,0))</f>
        <v>0</v>
      </c>
      <c r="B7" s="130" t="str">
        <f>'Heros Stats Yours'!B7</f>
        <v>Catherine</v>
      </c>
      <c r="C7" s="130">
        <f>'Heros Stats Yours'!C7</f>
        <v>6</v>
      </c>
      <c r="D7" s="130">
        <f>'Heros Stats Yours'!D7</f>
        <v>1107</v>
      </c>
      <c r="E7" s="130">
        <f>'Heros Stats Yours'!E7</f>
        <v>5.8099999999999978</v>
      </c>
      <c r="F7" s="130">
        <f>'Heros Stats Yours'!F7</f>
        <v>320</v>
      </c>
      <c r="G7" s="130">
        <f>'Heros Stats Yours'!G7</f>
        <v>2.13</v>
      </c>
      <c r="H7" s="130">
        <f>'Heros Stats Yours'!H7</f>
        <v>104.45454545454547</v>
      </c>
      <c r="I7" s="130">
        <f>'Heros Stats Yours'!I7</f>
        <v>1.1636363636363636</v>
      </c>
      <c r="J7" s="130">
        <f>'Heros Stats Yours'!J7</f>
        <v>0</v>
      </c>
      <c r="K7" s="130">
        <f>'Heros Stats Yours'!K7</f>
        <v>0</v>
      </c>
      <c r="L7" s="130">
        <f>'Heros Stats Yours'!L7</f>
        <v>0</v>
      </c>
      <c r="M7" s="130">
        <f>'Heros Stats Yours'!M7</f>
        <v>0</v>
      </c>
      <c r="N7" s="130">
        <f>'Heros Stats Yours'!N7</f>
        <v>0.5</v>
      </c>
      <c r="O7" s="130">
        <f>'Heros Stats Yours'!O7</f>
        <v>0</v>
      </c>
      <c r="P7" s="130">
        <f>'Heros Stats Yours'!P7</f>
        <v>0</v>
      </c>
      <c r="Q7" s="130">
        <f>'Heros Stats Yours'!Q7</f>
        <v>0</v>
      </c>
      <c r="R7" s="130">
        <f>'Heros Stats Yours'!R7</f>
        <v>50</v>
      </c>
      <c r="S7" s="130">
        <f>'Heros Stats Yours'!S7</f>
        <v>65</v>
      </c>
      <c r="T7" s="130">
        <f>'Heros Stats Yours'!T7</f>
        <v>0</v>
      </c>
      <c r="U7" s="130">
        <f>'Heros Stats Yours'!U7</f>
        <v>0</v>
      </c>
      <c r="V7" s="130">
        <f>'Heros Stats Yours'!V7</f>
        <v>1.5</v>
      </c>
      <c r="W7" s="130">
        <f>'Heros Stats Yours'!W7</f>
        <v>3.4</v>
      </c>
      <c r="X7" s="99"/>
      <c r="Y7" s="99"/>
      <c r="Z7" s="99"/>
      <c r="AA7" s="99"/>
      <c r="AB7" s="99"/>
      <c r="AC7" s="99"/>
      <c r="AD7" s="99"/>
      <c r="AE7" s="99"/>
      <c r="AF7" s="99"/>
    </row>
    <row r="8" spans="1:32" ht="12.75" customHeight="1" x14ac:dyDescent="0.15">
      <c r="A8" s="101" t="b">
        <f>AND(IF((B8=Calculator!$B$19),1,0),IF((C8=Calculator!$D$19),1,0))</f>
        <v>0</v>
      </c>
      <c r="B8" s="130" t="str">
        <f>'Heros Stats Yours'!B8</f>
        <v>Catherine</v>
      </c>
      <c r="C8" s="130">
        <f>'Heros Stats Yours'!C8</f>
        <v>7</v>
      </c>
      <c r="D8" s="130">
        <f>'Heros Stats Yours'!D8</f>
        <v>1174</v>
      </c>
      <c r="E8" s="130">
        <f>'Heros Stats Yours'!E8</f>
        <v>6.1599999999999975</v>
      </c>
      <c r="F8" s="130">
        <f>'Heros Stats Yours'!F8</f>
        <v>344</v>
      </c>
      <c r="G8" s="130">
        <f>'Heros Stats Yours'!G8</f>
        <v>2.29</v>
      </c>
      <c r="H8" s="130">
        <f>'Heros Stats Yours'!H8</f>
        <v>110.54545454545456</v>
      </c>
      <c r="I8" s="130">
        <f>'Heros Stats Yours'!I8</f>
        <v>1.1963636363636363</v>
      </c>
      <c r="J8" s="130">
        <f>'Heros Stats Yours'!J8</f>
        <v>0</v>
      </c>
      <c r="K8" s="130">
        <f>'Heros Stats Yours'!K8</f>
        <v>0</v>
      </c>
      <c r="L8" s="130">
        <f>'Heros Stats Yours'!L8</f>
        <v>0</v>
      </c>
      <c r="M8" s="130">
        <f>'Heros Stats Yours'!M8</f>
        <v>0</v>
      </c>
      <c r="N8" s="130">
        <f>'Heros Stats Yours'!N8</f>
        <v>0.5</v>
      </c>
      <c r="O8" s="130">
        <f>'Heros Stats Yours'!O8</f>
        <v>0</v>
      </c>
      <c r="P8" s="130">
        <f>'Heros Stats Yours'!P8</f>
        <v>0</v>
      </c>
      <c r="Q8" s="130">
        <f>'Heros Stats Yours'!Q8</f>
        <v>0</v>
      </c>
      <c r="R8" s="130">
        <f>'Heros Stats Yours'!R8</f>
        <v>55</v>
      </c>
      <c r="S8" s="130">
        <f>'Heros Stats Yours'!S8</f>
        <v>73</v>
      </c>
      <c r="T8" s="130">
        <f>'Heros Stats Yours'!T8</f>
        <v>0</v>
      </c>
      <c r="U8" s="130">
        <f>'Heros Stats Yours'!U8</f>
        <v>0</v>
      </c>
      <c r="V8" s="130">
        <f>'Heros Stats Yours'!V8</f>
        <v>1.5</v>
      </c>
      <c r="W8" s="130">
        <f>'Heros Stats Yours'!W8</f>
        <v>3.4</v>
      </c>
      <c r="X8" s="99"/>
      <c r="Y8" s="99"/>
      <c r="Z8" s="99"/>
      <c r="AA8" s="99"/>
      <c r="AB8" s="99"/>
      <c r="AC8" s="99"/>
      <c r="AD8" s="99"/>
      <c r="AE8" s="99"/>
      <c r="AF8" s="99"/>
    </row>
    <row r="9" spans="1:32" ht="12.75" customHeight="1" x14ac:dyDescent="0.15">
      <c r="A9" s="101" t="b">
        <f>AND(IF((B9=Calculator!$B$19),1,0),IF((C9=Calculator!$D$19),1,0))</f>
        <v>0</v>
      </c>
      <c r="B9" s="130" t="str">
        <f>'Heros Stats Yours'!B9</f>
        <v>Catherine</v>
      </c>
      <c r="C9" s="130">
        <f>'Heros Stats Yours'!C9</f>
        <v>8</v>
      </c>
      <c r="D9" s="130">
        <f>'Heros Stats Yours'!D9</f>
        <v>1241</v>
      </c>
      <c r="E9" s="130">
        <f>'Heros Stats Yours'!E9</f>
        <v>6.5099999999999971</v>
      </c>
      <c r="F9" s="130">
        <f>'Heros Stats Yours'!F9</f>
        <v>368</v>
      </c>
      <c r="G9" s="130">
        <f>'Heros Stats Yours'!G9</f>
        <v>2.4500000000000002</v>
      </c>
      <c r="H9" s="130">
        <f>'Heros Stats Yours'!H9</f>
        <v>116.63636363636365</v>
      </c>
      <c r="I9" s="130">
        <f>'Heros Stats Yours'!I9</f>
        <v>1.229090909090909</v>
      </c>
      <c r="J9" s="130">
        <f>'Heros Stats Yours'!J9</f>
        <v>0</v>
      </c>
      <c r="K9" s="130">
        <f>'Heros Stats Yours'!K9</f>
        <v>0</v>
      </c>
      <c r="L9" s="130">
        <f>'Heros Stats Yours'!L9</f>
        <v>0</v>
      </c>
      <c r="M9" s="130">
        <f>'Heros Stats Yours'!M9</f>
        <v>0</v>
      </c>
      <c r="N9" s="130">
        <f>'Heros Stats Yours'!N9</f>
        <v>0.5</v>
      </c>
      <c r="O9" s="130">
        <f>'Heros Stats Yours'!O9</f>
        <v>0</v>
      </c>
      <c r="P9" s="130">
        <f>'Heros Stats Yours'!P9</f>
        <v>0</v>
      </c>
      <c r="Q9" s="130">
        <f>'Heros Stats Yours'!Q9</f>
        <v>0</v>
      </c>
      <c r="R9" s="130">
        <f>'Heros Stats Yours'!R9</f>
        <v>60</v>
      </c>
      <c r="S9" s="130">
        <f>'Heros Stats Yours'!S9</f>
        <v>81</v>
      </c>
      <c r="T9" s="130">
        <f>'Heros Stats Yours'!T9</f>
        <v>0</v>
      </c>
      <c r="U9" s="130">
        <f>'Heros Stats Yours'!U9</f>
        <v>0</v>
      </c>
      <c r="V9" s="130">
        <f>'Heros Stats Yours'!V9</f>
        <v>1.5</v>
      </c>
      <c r="W9" s="130">
        <f>'Heros Stats Yours'!W9</f>
        <v>3.4</v>
      </c>
      <c r="X9" s="99"/>
      <c r="Y9" s="99"/>
      <c r="Z9" s="99"/>
      <c r="AA9" s="99"/>
      <c r="AB9" s="99"/>
      <c r="AC9" s="99"/>
      <c r="AD9" s="99"/>
      <c r="AE9" s="99"/>
      <c r="AF9" s="99"/>
    </row>
    <row r="10" spans="1:32" ht="12.75" customHeight="1" x14ac:dyDescent="0.15">
      <c r="A10" s="101" t="b">
        <f>AND(IF((B10=Calculator!$B$19),1,0),IF((C10=Calculator!$D$19),1,0))</f>
        <v>0</v>
      </c>
      <c r="B10" s="130" t="str">
        <f>'Heros Stats Yours'!B10</f>
        <v>Catherine</v>
      </c>
      <c r="C10" s="130">
        <f>'Heros Stats Yours'!C10</f>
        <v>9</v>
      </c>
      <c r="D10" s="130">
        <f>'Heros Stats Yours'!D10</f>
        <v>1308</v>
      </c>
      <c r="E10" s="130">
        <f>'Heros Stats Yours'!E10</f>
        <v>6.8599999999999968</v>
      </c>
      <c r="F10" s="130">
        <f>'Heros Stats Yours'!F10</f>
        <v>392</v>
      </c>
      <c r="G10" s="130">
        <f>'Heros Stats Yours'!G10</f>
        <v>2.6100000000000003</v>
      </c>
      <c r="H10" s="130">
        <f>'Heros Stats Yours'!H10</f>
        <v>122.72727272727275</v>
      </c>
      <c r="I10" s="130">
        <f>'Heros Stats Yours'!I10</f>
        <v>1.2618181818181817</v>
      </c>
      <c r="J10" s="130">
        <f>'Heros Stats Yours'!J10</f>
        <v>0</v>
      </c>
      <c r="K10" s="130">
        <f>'Heros Stats Yours'!K10</f>
        <v>0</v>
      </c>
      <c r="L10" s="130">
        <f>'Heros Stats Yours'!L10</f>
        <v>0</v>
      </c>
      <c r="M10" s="130">
        <f>'Heros Stats Yours'!M10</f>
        <v>0</v>
      </c>
      <c r="N10" s="130">
        <f>'Heros Stats Yours'!N10</f>
        <v>0.5</v>
      </c>
      <c r="O10" s="130">
        <f>'Heros Stats Yours'!O10</f>
        <v>0</v>
      </c>
      <c r="P10" s="130">
        <f>'Heros Stats Yours'!P10</f>
        <v>0</v>
      </c>
      <c r="Q10" s="130">
        <f>'Heros Stats Yours'!Q10</f>
        <v>0</v>
      </c>
      <c r="R10" s="130">
        <f>'Heros Stats Yours'!R10</f>
        <v>65</v>
      </c>
      <c r="S10" s="130">
        <f>'Heros Stats Yours'!S10</f>
        <v>89</v>
      </c>
      <c r="T10" s="130">
        <f>'Heros Stats Yours'!T10</f>
        <v>0</v>
      </c>
      <c r="U10" s="130">
        <f>'Heros Stats Yours'!U10</f>
        <v>0</v>
      </c>
      <c r="V10" s="130">
        <f>'Heros Stats Yours'!V10</f>
        <v>1.5</v>
      </c>
      <c r="W10" s="130">
        <f>'Heros Stats Yours'!W10</f>
        <v>3.4</v>
      </c>
      <c r="X10" s="99"/>
      <c r="Y10" s="99"/>
      <c r="Z10" s="99"/>
      <c r="AA10" s="99"/>
      <c r="AB10" s="99"/>
      <c r="AC10" s="99"/>
      <c r="AD10" s="99"/>
      <c r="AE10" s="99"/>
      <c r="AF10" s="99"/>
    </row>
    <row r="11" spans="1:32" ht="12.75" customHeight="1" x14ac:dyDescent="0.15">
      <c r="A11" s="101" t="b">
        <f>AND(IF((B11=Calculator!$B$19),1,0),IF((C11=Calculator!$D$19),1,0))</f>
        <v>0</v>
      </c>
      <c r="B11" s="130" t="str">
        <f>'Heros Stats Yours'!B11</f>
        <v>Catherine</v>
      </c>
      <c r="C11" s="130">
        <f>'Heros Stats Yours'!C11</f>
        <v>10</v>
      </c>
      <c r="D11" s="130">
        <f>'Heros Stats Yours'!D11</f>
        <v>1375</v>
      </c>
      <c r="E11" s="130">
        <f>'Heros Stats Yours'!E11</f>
        <v>7.2099999999999964</v>
      </c>
      <c r="F11" s="130">
        <f>'Heros Stats Yours'!F11</f>
        <v>416</v>
      </c>
      <c r="G11" s="130">
        <f>'Heros Stats Yours'!G11</f>
        <v>2.7700000000000005</v>
      </c>
      <c r="H11" s="130">
        <f>'Heros Stats Yours'!H11</f>
        <v>128.81818181818184</v>
      </c>
      <c r="I11" s="130">
        <f>'Heros Stats Yours'!I11</f>
        <v>1.2945454545454544</v>
      </c>
      <c r="J11" s="130">
        <f>'Heros Stats Yours'!J11</f>
        <v>0</v>
      </c>
      <c r="K11" s="130">
        <f>'Heros Stats Yours'!K11</f>
        <v>0</v>
      </c>
      <c r="L11" s="130">
        <f>'Heros Stats Yours'!L11</f>
        <v>0</v>
      </c>
      <c r="M11" s="130">
        <f>'Heros Stats Yours'!M11</f>
        <v>0</v>
      </c>
      <c r="N11" s="130">
        <f>'Heros Stats Yours'!N11</f>
        <v>0.5</v>
      </c>
      <c r="O11" s="130">
        <f>'Heros Stats Yours'!O11</f>
        <v>0</v>
      </c>
      <c r="P11" s="130">
        <f>'Heros Stats Yours'!P11</f>
        <v>0</v>
      </c>
      <c r="Q11" s="130">
        <f>'Heros Stats Yours'!Q11</f>
        <v>0</v>
      </c>
      <c r="R11" s="130">
        <f>'Heros Stats Yours'!R11</f>
        <v>70</v>
      </c>
      <c r="S11" s="130">
        <f>'Heros Stats Yours'!S11</f>
        <v>97</v>
      </c>
      <c r="T11" s="130">
        <f>'Heros Stats Yours'!T11</f>
        <v>0</v>
      </c>
      <c r="U11" s="130">
        <f>'Heros Stats Yours'!U11</f>
        <v>0</v>
      </c>
      <c r="V11" s="130">
        <f>'Heros Stats Yours'!V11</f>
        <v>1.5</v>
      </c>
      <c r="W11" s="130">
        <f>'Heros Stats Yours'!W11</f>
        <v>3.4</v>
      </c>
      <c r="X11" s="99"/>
      <c r="Y11" s="99"/>
      <c r="Z11" s="99"/>
      <c r="AA11" s="99"/>
      <c r="AB11" s="99"/>
      <c r="AC11" s="99"/>
      <c r="AD11" s="99"/>
      <c r="AE11" s="99"/>
      <c r="AF11" s="99"/>
    </row>
    <row r="12" spans="1:32" ht="12.75" customHeight="1" x14ac:dyDescent="0.15">
      <c r="A12" s="101" t="b">
        <f>AND(IF((B12=Calculator!$B$19),1,0),IF((C12=Calculator!$D$19),1,0))</f>
        <v>0</v>
      </c>
      <c r="B12" s="130" t="str">
        <f>'Heros Stats Yours'!B12</f>
        <v>Catherine</v>
      </c>
      <c r="C12" s="130">
        <f>'Heros Stats Yours'!C12</f>
        <v>11</v>
      </c>
      <c r="D12" s="130">
        <f>'Heros Stats Yours'!D12</f>
        <v>1442</v>
      </c>
      <c r="E12" s="130">
        <f>'Heros Stats Yours'!E12</f>
        <v>7.5599999999999961</v>
      </c>
      <c r="F12" s="130">
        <f>'Heros Stats Yours'!F12</f>
        <v>440</v>
      </c>
      <c r="G12" s="130">
        <f>'Heros Stats Yours'!G12</f>
        <v>2.9300000000000006</v>
      </c>
      <c r="H12" s="130">
        <f>'Heros Stats Yours'!H12</f>
        <v>134.90909090909093</v>
      </c>
      <c r="I12" s="130">
        <f>'Heros Stats Yours'!I12</f>
        <v>1.3272727272727272</v>
      </c>
      <c r="J12" s="130">
        <f>'Heros Stats Yours'!J12</f>
        <v>0</v>
      </c>
      <c r="K12" s="130">
        <f>'Heros Stats Yours'!K12</f>
        <v>0</v>
      </c>
      <c r="L12" s="130">
        <f>'Heros Stats Yours'!L12</f>
        <v>0</v>
      </c>
      <c r="M12" s="130">
        <f>'Heros Stats Yours'!M12</f>
        <v>0</v>
      </c>
      <c r="N12" s="130">
        <f>'Heros Stats Yours'!N12</f>
        <v>0.5</v>
      </c>
      <c r="O12" s="130">
        <f>'Heros Stats Yours'!O12</f>
        <v>0</v>
      </c>
      <c r="P12" s="130">
        <f>'Heros Stats Yours'!P12</f>
        <v>0</v>
      </c>
      <c r="Q12" s="130">
        <f>'Heros Stats Yours'!Q12</f>
        <v>0</v>
      </c>
      <c r="R12" s="130">
        <f>'Heros Stats Yours'!R12</f>
        <v>75</v>
      </c>
      <c r="S12" s="130">
        <f>'Heros Stats Yours'!S12</f>
        <v>105</v>
      </c>
      <c r="T12" s="130">
        <f>'Heros Stats Yours'!T12</f>
        <v>0</v>
      </c>
      <c r="U12" s="130">
        <f>'Heros Stats Yours'!U12</f>
        <v>0</v>
      </c>
      <c r="V12" s="130">
        <f>'Heros Stats Yours'!V12</f>
        <v>1.5</v>
      </c>
      <c r="W12" s="130">
        <f>'Heros Stats Yours'!W12</f>
        <v>3.4</v>
      </c>
      <c r="X12" s="99"/>
      <c r="Y12" s="99"/>
      <c r="Z12" s="99"/>
      <c r="AA12" s="99"/>
      <c r="AB12" s="99"/>
      <c r="AC12" s="99"/>
      <c r="AD12" s="99"/>
      <c r="AE12" s="99"/>
      <c r="AF12" s="99"/>
    </row>
    <row r="13" spans="1:32" ht="12.75" customHeight="1" x14ac:dyDescent="0.15">
      <c r="A13" s="101" t="b">
        <f>AND(IF((B13=Calculator!$B$19),1,0),IF((C13=Calculator!$D$19),1,0))</f>
        <v>0</v>
      </c>
      <c r="B13" s="130" t="str">
        <f>'Heros Stats Yours'!B13</f>
        <v>Catherine</v>
      </c>
      <c r="C13" s="130">
        <f>'Heros Stats Yours'!C13</f>
        <v>12</v>
      </c>
      <c r="D13" s="130">
        <f>'Heros Stats Yours'!D13</f>
        <v>1509</v>
      </c>
      <c r="E13" s="130">
        <f>'Heros Stats Yours'!E13</f>
        <v>7.9099999999999957</v>
      </c>
      <c r="F13" s="130">
        <f>'Heros Stats Yours'!F13</f>
        <v>464</v>
      </c>
      <c r="G13" s="130">
        <f>'Heros Stats Yours'!G13</f>
        <v>3.0900000000000007</v>
      </c>
      <c r="H13" s="130">
        <f>'Heros Stats Yours'!H13</f>
        <v>141.00000000000003</v>
      </c>
      <c r="I13" s="130">
        <f>'Heros Stats Yours'!I13</f>
        <v>1.3599999999999999</v>
      </c>
      <c r="J13" s="130">
        <f>'Heros Stats Yours'!J13</f>
        <v>0</v>
      </c>
      <c r="K13" s="130">
        <f>'Heros Stats Yours'!K13</f>
        <v>0</v>
      </c>
      <c r="L13" s="130">
        <f>'Heros Stats Yours'!L13</f>
        <v>0</v>
      </c>
      <c r="M13" s="130">
        <f>'Heros Stats Yours'!M13</f>
        <v>0</v>
      </c>
      <c r="N13" s="130">
        <f>'Heros Stats Yours'!N13</f>
        <v>0.5</v>
      </c>
      <c r="O13" s="130">
        <f>'Heros Stats Yours'!O13</f>
        <v>0</v>
      </c>
      <c r="P13" s="130">
        <f>'Heros Stats Yours'!P13</f>
        <v>0</v>
      </c>
      <c r="Q13" s="130">
        <f>'Heros Stats Yours'!Q13</f>
        <v>0</v>
      </c>
      <c r="R13" s="130">
        <f>'Heros Stats Yours'!R13</f>
        <v>80</v>
      </c>
      <c r="S13" s="130">
        <f>'Heros Stats Yours'!S13</f>
        <v>113</v>
      </c>
      <c r="T13" s="130">
        <f>'Heros Stats Yours'!T13</f>
        <v>0</v>
      </c>
      <c r="U13" s="130">
        <f>'Heros Stats Yours'!U13</f>
        <v>0</v>
      </c>
      <c r="V13" s="130">
        <f>'Heros Stats Yours'!V13</f>
        <v>1.5</v>
      </c>
      <c r="W13" s="130">
        <f>'Heros Stats Yours'!W13</f>
        <v>3.4</v>
      </c>
      <c r="X13" s="99"/>
      <c r="Y13" s="99"/>
      <c r="Z13" s="99"/>
      <c r="AA13" s="99"/>
      <c r="AB13" s="99"/>
      <c r="AC13" s="99"/>
      <c r="AD13" s="99"/>
      <c r="AE13" s="99"/>
      <c r="AF13" s="99"/>
    </row>
    <row r="14" spans="1:32" ht="12.75" customHeight="1" x14ac:dyDescent="0.15">
      <c r="A14" s="101" t="b">
        <f>AND(IF((B14=Calculator!$B$19),1,0),IF((C14=Calculator!$D$19),1,0))</f>
        <v>0</v>
      </c>
      <c r="B14" s="130" t="str">
        <f>'Heros Stats Yours'!B14</f>
        <v>Adagio</v>
      </c>
      <c r="C14" s="130">
        <f>'Heros Stats Yours'!C14</f>
        <v>1</v>
      </c>
      <c r="D14" s="130">
        <f>'Heros Stats Yours'!D14</f>
        <v>719</v>
      </c>
      <c r="E14" s="130">
        <f>'Heros Stats Yours'!E14</f>
        <v>2.1800000000000002</v>
      </c>
      <c r="F14" s="130">
        <f>'Heros Stats Yours'!F14</f>
        <v>400</v>
      </c>
      <c r="G14" s="130">
        <f>'Heros Stats Yours'!G14</f>
        <v>2.67</v>
      </c>
      <c r="H14" s="130">
        <f>'Heros Stats Yours'!H14</f>
        <v>75</v>
      </c>
      <c r="I14" s="130">
        <f>'Heros Stats Yours'!I14</f>
        <v>1</v>
      </c>
      <c r="J14" s="130">
        <f>'Heros Stats Yours'!J14</f>
        <v>0</v>
      </c>
      <c r="K14" s="130">
        <f>'Heros Stats Yours'!K14</f>
        <v>0</v>
      </c>
      <c r="L14" s="130">
        <f>'Heros Stats Yours'!L14</f>
        <v>0</v>
      </c>
      <c r="M14" s="130">
        <f>'Heros Stats Yours'!M14</f>
        <v>0</v>
      </c>
      <c r="N14" s="130">
        <f>'Heros Stats Yours'!N14</f>
        <v>0.5</v>
      </c>
      <c r="O14" s="130">
        <f>'Heros Stats Yours'!O14</f>
        <v>0</v>
      </c>
      <c r="P14" s="130">
        <f>'Heros Stats Yours'!P14</f>
        <v>0</v>
      </c>
      <c r="Q14" s="130">
        <f>'Heros Stats Yours'!Q14</f>
        <v>0</v>
      </c>
      <c r="R14" s="130">
        <f>'Heros Stats Yours'!R14</f>
        <v>20</v>
      </c>
      <c r="S14" s="130">
        <f>'Heros Stats Yours'!S14</f>
        <v>20</v>
      </c>
      <c r="T14" s="130">
        <f>'Heros Stats Yours'!T14</f>
        <v>0</v>
      </c>
      <c r="U14" s="130">
        <f>'Heros Stats Yours'!U14</f>
        <v>0</v>
      </c>
      <c r="V14" s="130">
        <f>'Heros Stats Yours'!V14</f>
        <v>6.8</v>
      </c>
      <c r="W14" s="130">
        <f>'Heros Stats Yours'!W14</f>
        <v>3.2</v>
      </c>
      <c r="X14" s="99"/>
      <c r="Y14" s="99"/>
      <c r="Z14" s="99"/>
      <c r="AA14" s="99"/>
      <c r="AB14" s="99"/>
      <c r="AC14" s="99"/>
      <c r="AD14" s="99"/>
      <c r="AE14" s="99"/>
      <c r="AF14" s="99"/>
    </row>
    <row r="15" spans="1:32" ht="12.75" customHeight="1" x14ac:dyDescent="0.15">
      <c r="A15" s="101" t="b">
        <f>AND(IF((B15=Calculator!$B$19),1,0),IF((C15=Calculator!$D$19),1,0))</f>
        <v>0</v>
      </c>
      <c r="B15" s="130" t="str">
        <f>'Heros Stats Yours'!B15</f>
        <v>Adagio</v>
      </c>
      <c r="C15" s="130">
        <f>'Heros Stats Yours'!C15</f>
        <v>2</v>
      </c>
      <c r="D15" s="130">
        <f>'Heros Stats Yours'!D15</f>
        <v>804</v>
      </c>
      <c r="E15" s="130">
        <f>'Heros Stats Yours'!E15</f>
        <v>2.4400000000000004</v>
      </c>
      <c r="F15" s="130">
        <f>'Heros Stats Yours'!F15</f>
        <v>435</v>
      </c>
      <c r="G15" s="130">
        <f>'Heros Stats Yours'!G15</f>
        <v>2.9</v>
      </c>
      <c r="H15" s="130">
        <f>'Heros Stats Yours'!H15</f>
        <v>78.909090909090907</v>
      </c>
      <c r="I15" s="130">
        <f>'Heros Stats Yours'!I15</f>
        <v>1</v>
      </c>
      <c r="J15" s="130">
        <f>'Heros Stats Yours'!J15</f>
        <v>0</v>
      </c>
      <c r="K15" s="130">
        <f>'Heros Stats Yours'!K15</f>
        <v>0</v>
      </c>
      <c r="L15" s="130">
        <f>'Heros Stats Yours'!L15</f>
        <v>0</v>
      </c>
      <c r="M15" s="130">
        <f>'Heros Stats Yours'!M15</f>
        <v>0</v>
      </c>
      <c r="N15" s="130">
        <f>'Heros Stats Yours'!N15</f>
        <v>0.5</v>
      </c>
      <c r="O15" s="130">
        <f>'Heros Stats Yours'!O15</f>
        <v>0</v>
      </c>
      <c r="P15" s="130">
        <f>'Heros Stats Yours'!P15</f>
        <v>0</v>
      </c>
      <c r="Q15" s="130">
        <f>'Heros Stats Yours'!Q15</f>
        <v>0</v>
      </c>
      <c r="R15" s="130">
        <f>'Heros Stats Yours'!R15</f>
        <v>26</v>
      </c>
      <c r="S15" s="130">
        <f>'Heros Stats Yours'!S15</f>
        <v>26</v>
      </c>
      <c r="T15" s="130">
        <f>'Heros Stats Yours'!T15</f>
        <v>0</v>
      </c>
      <c r="U15" s="130">
        <f>'Heros Stats Yours'!U15</f>
        <v>0</v>
      </c>
      <c r="V15" s="130">
        <f>'Heros Stats Yours'!V15</f>
        <v>6.8</v>
      </c>
      <c r="W15" s="130">
        <f>'Heros Stats Yours'!W15</f>
        <v>3.2</v>
      </c>
      <c r="X15" s="99"/>
      <c r="Y15" s="99"/>
      <c r="Z15" s="99"/>
      <c r="AA15" s="99"/>
      <c r="AB15" s="99"/>
      <c r="AC15" s="99"/>
      <c r="AD15" s="99"/>
      <c r="AE15" s="99"/>
      <c r="AF15" s="99"/>
    </row>
    <row r="16" spans="1:32" ht="12.75" customHeight="1" x14ac:dyDescent="0.15">
      <c r="A16" s="101" t="b">
        <f>AND(IF((B16=Calculator!$B$19),1,0),IF((C16=Calculator!$D$19),1,0))</f>
        <v>0</v>
      </c>
      <c r="B16" s="130" t="str">
        <f>'Heros Stats Yours'!B16</f>
        <v>Adagio</v>
      </c>
      <c r="C16" s="130">
        <f>'Heros Stats Yours'!C16</f>
        <v>3</v>
      </c>
      <c r="D16" s="130">
        <f>'Heros Stats Yours'!D16</f>
        <v>889</v>
      </c>
      <c r="E16" s="130">
        <f>'Heros Stats Yours'!E16</f>
        <v>2.7</v>
      </c>
      <c r="F16" s="130">
        <f>'Heros Stats Yours'!F16</f>
        <v>470</v>
      </c>
      <c r="G16" s="130">
        <f>'Heros Stats Yours'!G16</f>
        <v>3.13</v>
      </c>
      <c r="H16" s="130">
        <f>'Heros Stats Yours'!H16</f>
        <v>82.818181818181813</v>
      </c>
      <c r="I16" s="130">
        <f>'Heros Stats Yours'!I16</f>
        <v>1</v>
      </c>
      <c r="J16" s="130">
        <f>'Heros Stats Yours'!J16</f>
        <v>0</v>
      </c>
      <c r="K16" s="130">
        <f>'Heros Stats Yours'!K16</f>
        <v>0</v>
      </c>
      <c r="L16" s="130">
        <f>'Heros Stats Yours'!L16</f>
        <v>0</v>
      </c>
      <c r="M16" s="130">
        <f>'Heros Stats Yours'!M16</f>
        <v>0</v>
      </c>
      <c r="N16" s="130">
        <f>'Heros Stats Yours'!N16</f>
        <v>0.5</v>
      </c>
      <c r="O16" s="130">
        <f>'Heros Stats Yours'!O16</f>
        <v>0</v>
      </c>
      <c r="P16" s="130">
        <f>'Heros Stats Yours'!P16</f>
        <v>0</v>
      </c>
      <c r="Q16" s="130">
        <f>'Heros Stats Yours'!Q16</f>
        <v>0</v>
      </c>
      <c r="R16" s="130">
        <f>'Heros Stats Yours'!R16</f>
        <v>32</v>
      </c>
      <c r="S16" s="130">
        <f>'Heros Stats Yours'!S16</f>
        <v>32</v>
      </c>
      <c r="T16" s="130">
        <f>'Heros Stats Yours'!T16</f>
        <v>0</v>
      </c>
      <c r="U16" s="130">
        <f>'Heros Stats Yours'!U16</f>
        <v>0</v>
      </c>
      <c r="V16" s="130">
        <f>'Heros Stats Yours'!V16</f>
        <v>6.8</v>
      </c>
      <c r="W16" s="130">
        <f>'Heros Stats Yours'!W16</f>
        <v>3.2</v>
      </c>
      <c r="X16" s="99"/>
      <c r="Y16" s="99"/>
      <c r="Z16" s="99"/>
      <c r="AA16" s="99"/>
      <c r="AB16" s="99"/>
      <c r="AC16" s="99"/>
      <c r="AD16" s="99"/>
      <c r="AE16" s="99"/>
      <c r="AF16" s="99"/>
    </row>
    <row r="17" spans="1:32" ht="12.75" customHeight="1" x14ac:dyDescent="0.15">
      <c r="A17" s="101" t="b">
        <f>AND(IF((B17=Calculator!$B$19),1,0),IF((C17=Calculator!$D$19),1,0))</f>
        <v>0</v>
      </c>
      <c r="B17" s="130" t="str">
        <f>'Heros Stats Yours'!B17</f>
        <v>Adagio</v>
      </c>
      <c r="C17" s="130">
        <f>'Heros Stats Yours'!C17</f>
        <v>4</v>
      </c>
      <c r="D17" s="130">
        <f>'Heros Stats Yours'!D17</f>
        <v>974</v>
      </c>
      <c r="E17" s="130">
        <f>'Heros Stats Yours'!E17</f>
        <v>2.96</v>
      </c>
      <c r="F17" s="130">
        <f>'Heros Stats Yours'!F17</f>
        <v>505</v>
      </c>
      <c r="G17" s="130">
        <f>'Heros Stats Yours'!G17</f>
        <v>3.36</v>
      </c>
      <c r="H17" s="130">
        <f>'Heros Stats Yours'!H17</f>
        <v>86.72727272727272</v>
      </c>
      <c r="I17" s="130">
        <f>'Heros Stats Yours'!I17</f>
        <v>1</v>
      </c>
      <c r="J17" s="130">
        <f>'Heros Stats Yours'!J17</f>
        <v>0</v>
      </c>
      <c r="K17" s="130">
        <f>'Heros Stats Yours'!K17</f>
        <v>0</v>
      </c>
      <c r="L17" s="130">
        <f>'Heros Stats Yours'!L17</f>
        <v>0</v>
      </c>
      <c r="M17" s="130">
        <f>'Heros Stats Yours'!M17</f>
        <v>0</v>
      </c>
      <c r="N17" s="130">
        <f>'Heros Stats Yours'!N17</f>
        <v>0.5</v>
      </c>
      <c r="O17" s="130">
        <f>'Heros Stats Yours'!O17</f>
        <v>0</v>
      </c>
      <c r="P17" s="130">
        <f>'Heros Stats Yours'!P17</f>
        <v>0</v>
      </c>
      <c r="Q17" s="130">
        <f>'Heros Stats Yours'!Q17</f>
        <v>0</v>
      </c>
      <c r="R17" s="130">
        <f>'Heros Stats Yours'!R17</f>
        <v>38</v>
      </c>
      <c r="S17" s="130">
        <f>'Heros Stats Yours'!S17</f>
        <v>38</v>
      </c>
      <c r="T17" s="130">
        <f>'Heros Stats Yours'!T17</f>
        <v>0</v>
      </c>
      <c r="U17" s="130">
        <f>'Heros Stats Yours'!U17</f>
        <v>0</v>
      </c>
      <c r="V17" s="130">
        <f>'Heros Stats Yours'!V17</f>
        <v>6.8</v>
      </c>
      <c r="W17" s="130">
        <f>'Heros Stats Yours'!W17</f>
        <v>3.2</v>
      </c>
      <c r="X17" s="99"/>
      <c r="Y17" s="99"/>
      <c r="Z17" s="99"/>
      <c r="AA17" s="99"/>
      <c r="AB17" s="99"/>
      <c r="AC17" s="99"/>
      <c r="AD17" s="99"/>
      <c r="AE17" s="99"/>
      <c r="AF17" s="99"/>
    </row>
    <row r="18" spans="1:32" ht="12.75" customHeight="1" x14ac:dyDescent="0.15">
      <c r="A18" s="101" t="b">
        <f>AND(IF((B18=Calculator!$B$19),1,0),IF((C18=Calculator!$D$19),1,0))</f>
        <v>0</v>
      </c>
      <c r="B18" s="130" t="str">
        <f>'Heros Stats Yours'!B18</f>
        <v>Adagio</v>
      </c>
      <c r="C18" s="130">
        <f>'Heros Stats Yours'!C18</f>
        <v>5</v>
      </c>
      <c r="D18" s="130">
        <f>'Heros Stats Yours'!D18</f>
        <v>1059</v>
      </c>
      <c r="E18" s="130">
        <f>'Heros Stats Yours'!E18</f>
        <v>3.2199999999999998</v>
      </c>
      <c r="F18" s="130">
        <f>'Heros Stats Yours'!F18</f>
        <v>540</v>
      </c>
      <c r="G18" s="130">
        <f>'Heros Stats Yours'!G18</f>
        <v>3.59</v>
      </c>
      <c r="H18" s="130">
        <f>'Heros Stats Yours'!H18</f>
        <v>90.636363636363626</v>
      </c>
      <c r="I18" s="130">
        <f>'Heros Stats Yours'!I18</f>
        <v>1</v>
      </c>
      <c r="J18" s="130">
        <f>'Heros Stats Yours'!J18</f>
        <v>0</v>
      </c>
      <c r="K18" s="130">
        <f>'Heros Stats Yours'!K18</f>
        <v>0</v>
      </c>
      <c r="L18" s="130">
        <f>'Heros Stats Yours'!L18</f>
        <v>0</v>
      </c>
      <c r="M18" s="130">
        <f>'Heros Stats Yours'!M18</f>
        <v>0</v>
      </c>
      <c r="N18" s="130">
        <f>'Heros Stats Yours'!N18</f>
        <v>0.5</v>
      </c>
      <c r="O18" s="130">
        <f>'Heros Stats Yours'!O18</f>
        <v>0</v>
      </c>
      <c r="P18" s="130">
        <f>'Heros Stats Yours'!P18</f>
        <v>0</v>
      </c>
      <c r="Q18" s="130">
        <f>'Heros Stats Yours'!Q18</f>
        <v>0</v>
      </c>
      <c r="R18" s="130">
        <f>'Heros Stats Yours'!R18</f>
        <v>44</v>
      </c>
      <c r="S18" s="130">
        <f>'Heros Stats Yours'!S18</f>
        <v>44</v>
      </c>
      <c r="T18" s="130">
        <f>'Heros Stats Yours'!T18</f>
        <v>0</v>
      </c>
      <c r="U18" s="130">
        <f>'Heros Stats Yours'!U18</f>
        <v>0</v>
      </c>
      <c r="V18" s="130">
        <f>'Heros Stats Yours'!V18</f>
        <v>6.8</v>
      </c>
      <c r="W18" s="130">
        <f>'Heros Stats Yours'!W18</f>
        <v>3.2</v>
      </c>
      <c r="X18" s="99"/>
      <c r="Y18" s="99"/>
      <c r="Z18" s="99"/>
      <c r="AA18" s="99"/>
      <c r="AB18" s="99"/>
      <c r="AC18" s="99"/>
      <c r="AD18" s="99"/>
      <c r="AE18" s="99"/>
      <c r="AF18" s="99"/>
    </row>
    <row r="19" spans="1:32" ht="12.75" customHeight="1" x14ac:dyDescent="0.15">
      <c r="A19" s="101" t="b">
        <f>AND(IF((B19=Calculator!$B$19),1,0),IF((C19=Calculator!$D$19),1,0))</f>
        <v>0</v>
      </c>
      <c r="B19" s="130" t="str">
        <f>'Heros Stats Yours'!B19</f>
        <v>Adagio</v>
      </c>
      <c r="C19" s="130">
        <f>'Heros Stats Yours'!C19</f>
        <v>6</v>
      </c>
      <c r="D19" s="130">
        <f>'Heros Stats Yours'!D19</f>
        <v>1144</v>
      </c>
      <c r="E19" s="130">
        <f>'Heros Stats Yours'!E19</f>
        <v>3.4799999999999995</v>
      </c>
      <c r="F19" s="130">
        <f>'Heros Stats Yours'!F19</f>
        <v>575</v>
      </c>
      <c r="G19" s="130">
        <f>'Heros Stats Yours'!G19</f>
        <v>3.82</v>
      </c>
      <c r="H19" s="130">
        <f>'Heros Stats Yours'!H19</f>
        <v>94.545454545454533</v>
      </c>
      <c r="I19" s="130">
        <f>'Heros Stats Yours'!I19</f>
        <v>1</v>
      </c>
      <c r="J19" s="130">
        <f>'Heros Stats Yours'!J19</f>
        <v>0</v>
      </c>
      <c r="K19" s="130">
        <f>'Heros Stats Yours'!K19</f>
        <v>0</v>
      </c>
      <c r="L19" s="130">
        <f>'Heros Stats Yours'!L19</f>
        <v>0</v>
      </c>
      <c r="M19" s="130">
        <f>'Heros Stats Yours'!M19</f>
        <v>0</v>
      </c>
      <c r="N19" s="130">
        <f>'Heros Stats Yours'!N19</f>
        <v>0.5</v>
      </c>
      <c r="O19" s="130">
        <f>'Heros Stats Yours'!O19</f>
        <v>0</v>
      </c>
      <c r="P19" s="130">
        <f>'Heros Stats Yours'!P19</f>
        <v>0</v>
      </c>
      <c r="Q19" s="130">
        <f>'Heros Stats Yours'!Q19</f>
        <v>0</v>
      </c>
      <c r="R19" s="130">
        <f>'Heros Stats Yours'!R19</f>
        <v>50</v>
      </c>
      <c r="S19" s="130">
        <f>'Heros Stats Yours'!S19</f>
        <v>50</v>
      </c>
      <c r="T19" s="130">
        <f>'Heros Stats Yours'!T19</f>
        <v>0</v>
      </c>
      <c r="U19" s="130">
        <f>'Heros Stats Yours'!U19</f>
        <v>0</v>
      </c>
      <c r="V19" s="130">
        <f>'Heros Stats Yours'!V19</f>
        <v>6.8</v>
      </c>
      <c r="W19" s="130">
        <f>'Heros Stats Yours'!W19</f>
        <v>3.2</v>
      </c>
      <c r="X19" s="99"/>
      <c r="Y19" s="99"/>
      <c r="Z19" s="99"/>
      <c r="AA19" s="99"/>
      <c r="AB19" s="99"/>
      <c r="AC19" s="99"/>
      <c r="AD19" s="99"/>
      <c r="AE19" s="99"/>
      <c r="AF19" s="99"/>
    </row>
    <row r="20" spans="1:32" ht="12.75" customHeight="1" x14ac:dyDescent="0.15">
      <c r="A20" s="101" t="b">
        <f>AND(IF((B20=Calculator!$B$19),1,0),IF((C20=Calculator!$D$19),1,0))</f>
        <v>0</v>
      </c>
      <c r="B20" s="130" t="str">
        <f>'Heros Stats Yours'!B20</f>
        <v>Adagio</v>
      </c>
      <c r="C20" s="130">
        <f>'Heros Stats Yours'!C20</f>
        <v>7</v>
      </c>
      <c r="D20" s="130">
        <f>'Heros Stats Yours'!D20</f>
        <v>1229</v>
      </c>
      <c r="E20" s="130">
        <f>'Heros Stats Yours'!E20</f>
        <v>3.7399999999999993</v>
      </c>
      <c r="F20" s="130">
        <f>'Heros Stats Yours'!F20</f>
        <v>610</v>
      </c>
      <c r="G20" s="130">
        <f>'Heros Stats Yours'!G20</f>
        <v>4.05</v>
      </c>
      <c r="H20" s="130">
        <f>'Heros Stats Yours'!H20</f>
        <v>98.454545454545439</v>
      </c>
      <c r="I20" s="130">
        <f>'Heros Stats Yours'!I20</f>
        <v>1</v>
      </c>
      <c r="J20" s="130">
        <f>'Heros Stats Yours'!J20</f>
        <v>0</v>
      </c>
      <c r="K20" s="130">
        <f>'Heros Stats Yours'!K20</f>
        <v>0</v>
      </c>
      <c r="L20" s="130">
        <f>'Heros Stats Yours'!L20</f>
        <v>0</v>
      </c>
      <c r="M20" s="130">
        <f>'Heros Stats Yours'!M20</f>
        <v>0</v>
      </c>
      <c r="N20" s="130">
        <f>'Heros Stats Yours'!N20</f>
        <v>0.5</v>
      </c>
      <c r="O20" s="130">
        <f>'Heros Stats Yours'!O20</f>
        <v>0</v>
      </c>
      <c r="P20" s="130">
        <f>'Heros Stats Yours'!P20</f>
        <v>0</v>
      </c>
      <c r="Q20" s="130">
        <f>'Heros Stats Yours'!Q20</f>
        <v>0</v>
      </c>
      <c r="R20" s="130">
        <f>'Heros Stats Yours'!R20</f>
        <v>56</v>
      </c>
      <c r="S20" s="130">
        <f>'Heros Stats Yours'!S20</f>
        <v>56</v>
      </c>
      <c r="T20" s="130">
        <f>'Heros Stats Yours'!T20</f>
        <v>0</v>
      </c>
      <c r="U20" s="130">
        <f>'Heros Stats Yours'!U20</f>
        <v>0</v>
      </c>
      <c r="V20" s="130">
        <f>'Heros Stats Yours'!V20</f>
        <v>6.8</v>
      </c>
      <c r="W20" s="130">
        <f>'Heros Stats Yours'!W20</f>
        <v>3.2</v>
      </c>
      <c r="X20" s="99"/>
      <c r="Y20" s="99"/>
      <c r="Z20" s="99"/>
      <c r="AA20" s="99"/>
      <c r="AB20" s="99"/>
      <c r="AC20" s="99"/>
      <c r="AD20" s="99"/>
      <c r="AE20" s="99"/>
      <c r="AF20" s="99"/>
    </row>
    <row r="21" spans="1:32" ht="12.75" customHeight="1" x14ac:dyDescent="0.15">
      <c r="A21" s="101" t="b">
        <f>AND(IF((B21=Calculator!$B$19),1,0),IF((C21=Calculator!$D$19),1,0))</f>
        <v>0</v>
      </c>
      <c r="B21" s="130" t="str">
        <f>'Heros Stats Yours'!B21</f>
        <v>Adagio</v>
      </c>
      <c r="C21" s="130">
        <f>'Heros Stats Yours'!C21</f>
        <v>8</v>
      </c>
      <c r="D21" s="130">
        <f>'Heros Stats Yours'!D21</f>
        <v>1314</v>
      </c>
      <c r="E21" s="130">
        <f>'Heros Stats Yours'!E21</f>
        <v>3.9999999999999991</v>
      </c>
      <c r="F21" s="130">
        <f>'Heros Stats Yours'!F21</f>
        <v>645</v>
      </c>
      <c r="G21" s="130">
        <f>'Heros Stats Yours'!G21</f>
        <v>4.28</v>
      </c>
      <c r="H21" s="130">
        <f>'Heros Stats Yours'!H21</f>
        <v>102.36363636363635</v>
      </c>
      <c r="I21" s="130">
        <f>'Heros Stats Yours'!I21</f>
        <v>1</v>
      </c>
      <c r="J21" s="130">
        <f>'Heros Stats Yours'!J21</f>
        <v>0</v>
      </c>
      <c r="K21" s="130">
        <f>'Heros Stats Yours'!K21</f>
        <v>0</v>
      </c>
      <c r="L21" s="130">
        <f>'Heros Stats Yours'!L21</f>
        <v>0</v>
      </c>
      <c r="M21" s="130">
        <f>'Heros Stats Yours'!M21</f>
        <v>0</v>
      </c>
      <c r="N21" s="130">
        <f>'Heros Stats Yours'!N21</f>
        <v>0.5</v>
      </c>
      <c r="O21" s="130">
        <f>'Heros Stats Yours'!O21</f>
        <v>0</v>
      </c>
      <c r="P21" s="130">
        <f>'Heros Stats Yours'!P21</f>
        <v>0</v>
      </c>
      <c r="Q21" s="130">
        <f>'Heros Stats Yours'!Q21</f>
        <v>0</v>
      </c>
      <c r="R21" s="130">
        <f>'Heros Stats Yours'!R21</f>
        <v>62</v>
      </c>
      <c r="S21" s="130">
        <f>'Heros Stats Yours'!S21</f>
        <v>62</v>
      </c>
      <c r="T21" s="130">
        <f>'Heros Stats Yours'!T21</f>
        <v>0</v>
      </c>
      <c r="U21" s="130">
        <f>'Heros Stats Yours'!U21</f>
        <v>0</v>
      </c>
      <c r="V21" s="130">
        <f>'Heros Stats Yours'!V21</f>
        <v>6.8</v>
      </c>
      <c r="W21" s="130">
        <f>'Heros Stats Yours'!W21</f>
        <v>3.2</v>
      </c>
      <c r="X21" s="99"/>
      <c r="Y21" s="99"/>
      <c r="Z21" s="99"/>
      <c r="AA21" s="99"/>
      <c r="AB21" s="99"/>
      <c r="AC21" s="99"/>
      <c r="AD21" s="99"/>
      <c r="AE21" s="99"/>
      <c r="AF21" s="99"/>
    </row>
    <row r="22" spans="1:32" ht="12.75" customHeight="1" x14ac:dyDescent="0.15">
      <c r="A22" s="101" t="b">
        <f>AND(IF((B22=Calculator!$B$19),1,0),IF((C22=Calculator!$D$19),1,0))</f>
        <v>0</v>
      </c>
      <c r="B22" s="130" t="str">
        <f>'Heros Stats Yours'!B22</f>
        <v>Adagio</v>
      </c>
      <c r="C22" s="130">
        <f>'Heros Stats Yours'!C22</f>
        <v>9</v>
      </c>
      <c r="D22" s="130">
        <f>'Heros Stats Yours'!D22</f>
        <v>1399</v>
      </c>
      <c r="E22" s="130">
        <f>'Heros Stats Yours'!E22</f>
        <v>4.2599999999999989</v>
      </c>
      <c r="F22" s="130">
        <f>'Heros Stats Yours'!F22</f>
        <v>680</v>
      </c>
      <c r="G22" s="130">
        <f>'Heros Stats Yours'!G22</f>
        <v>4.5100000000000007</v>
      </c>
      <c r="H22" s="130">
        <f>'Heros Stats Yours'!H22</f>
        <v>106.27272727272725</v>
      </c>
      <c r="I22" s="130">
        <f>'Heros Stats Yours'!I22</f>
        <v>1</v>
      </c>
      <c r="J22" s="130">
        <f>'Heros Stats Yours'!J22</f>
        <v>0</v>
      </c>
      <c r="K22" s="130">
        <f>'Heros Stats Yours'!K22</f>
        <v>0</v>
      </c>
      <c r="L22" s="130">
        <f>'Heros Stats Yours'!L22</f>
        <v>0</v>
      </c>
      <c r="M22" s="130">
        <f>'Heros Stats Yours'!M22</f>
        <v>0</v>
      </c>
      <c r="N22" s="130">
        <f>'Heros Stats Yours'!N22</f>
        <v>0.5</v>
      </c>
      <c r="O22" s="130">
        <f>'Heros Stats Yours'!O22</f>
        <v>0</v>
      </c>
      <c r="P22" s="130">
        <f>'Heros Stats Yours'!P22</f>
        <v>0</v>
      </c>
      <c r="Q22" s="130">
        <f>'Heros Stats Yours'!Q22</f>
        <v>0</v>
      </c>
      <c r="R22" s="130">
        <f>'Heros Stats Yours'!R22</f>
        <v>68</v>
      </c>
      <c r="S22" s="130">
        <f>'Heros Stats Yours'!S22</f>
        <v>68</v>
      </c>
      <c r="T22" s="130">
        <f>'Heros Stats Yours'!T22</f>
        <v>0</v>
      </c>
      <c r="U22" s="130">
        <f>'Heros Stats Yours'!U22</f>
        <v>0</v>
      </c>
      <c r="V22" s="130">
        <f>'Heros Stats Yours'!V22</f>
        <v>6.8</v>
      </c>
      <c r="W22" s="130">
        <f>'Heros Stats Yours'!W22</f>
        <v>3.2</v>
      </c>
      <c r="X22" s="99"/>
      <c r="Y22" s="99"/>
      <c r="Z22" s="99"/>
      <c r="AA22" s="99"/>
      <c r="AB22" s="99"/>
      <c r="AC22" s="99"/>
      <c r="AD22" s="99"/>
      <c r="AE22" s="99"/>
      <c r="AF22" s="99"/>
    </row>
    <row r="23" spans="1:32" ht="12.75" customHeight="1" x14ac:dyDescent="0.15">
      <c r="A23" s="101" t="b">
        <f>AND(IF((B23=Calculator!$B$19),1,0),IF((C23=Calculator!$D$19),1,0))</f>
        <v>0</v>
      </c>
      <c r="B23" s="130" t="str">
        <f>'Heros Stats Yours'!B23</f>
        <v>Adagio</v>
      </c>
      <c r="C23" s="130">
        <f>'Heros Stats Yours'!C23</f>
        <v>10</v>
      </c>
      <c r="D23" s="130">
        <f>'Heros Stats Yours'!D23</f>
        <v>1484</v>
      </c>
      <c r="E23" s="130">
        <f>'Heros Stats Yours'!E23</f>
        <v>4.5199999999999987</v>
      </c>
      <c r="F23" s="130">
        <f>'Heros Stats Yours'!F23</f>
        <v>715</v>
      </c>
      <c r="G23" s="130">
        <f>'Heros Stats Yours'!G23</f>
        <v>4.7400000000000011</v>
      </c>
      <c r="H23" s="130">
        <f>'Heros Stats Yours'!H23</f>
        <v>110.18181818181816</v>
      </c>
      <c r="I23" s="130">
        <f>'Heros Stats Yours'!I23</f>
        <v>1</v>
      </c>
      <c r="J23" s="130">
        <f>'Heros Stats Yours'!J23</f>
        <v>0</v>
      </c>
      <c r="K23" s="130">
        <f>'Heros Stats Yours'!K23</f>
        <v>0</v>
      </c>
      <c r="L23" s="130">
        <f>'Heros Stats Yours'!L23</f>
        <v>0</v>
      </c>
      <c r="M23" s="130">
        <f>'Heros Stats Yours'!M23</f>
        <v>0</v>
      </c>
      <c r="N23" s="130">
        <f>'Heros Stats Yours'!N23</f>
        <v>0.5</v>
      </c>
      <c r="O23" s="130">
        <f>'Heros Stats Yours'!O23</f>
        <v>0</v>
      </c>
      <c r="P23" s="130">
        <f>'Heros Stats Yours'!P23</f>
        <v>0</v>
      </c>
      <c r="Q23" s="130">
        <f>'Heros Stats Yours'!Q23</f>
        <v>0</v>
      </c>
      <c r="R23" s="130">
        <f>'Heros Stats Yours'!R23</f>
        <v>74</v>
      </c>
      <c r="S23" s="130">
        <f>'Heros Stats Yours'!S23</f>
        <v>74</v>
      </c>
      <c r="T23" s="130">
        <f>'Heros Stats Yours'!T23</f>
        <v>0</v>
      </c>
      <c r="U23" s="130">
        <f>'Heros Stats Yours'!U23</f>
        <v>0</v>
      </c>
      <c r="V23" s="130">
        <f>'Heros Stats Yours'!V23</f>
        <v>6.8</v>
      </c>
      <c r="W23" s="130">
        <f>'Heros Stats Yours'!W23</f>
        <v>3.2</v>
      </c>
      <c r="X23" s="99"/>
      <c r="Y23" s="99"/>
      <c r="Z23" s="99"/>
      <c r="AA23" s="99"/>
      <c r="AB23" s="99"/>
      <c r="AC23" s="99"/>
      <c r="AD23" s="99"/>
      <c r="AE23" s="99"/>
      <c r="AF23" s="99"/>
    </row>
    <row r="24" spans="1:32" ht="12.75" customHeight="1" x14ac:dyDescent="0.15">
      <c r="A24" s="101" t="b">
        <f>AND(IF((B24=Calculator!$B$19),1,0),IF((C24=Calculator!$D$19),1,0))</f>
        <v>0</v>
      </c>
      <c r="B24" s="130" t="str">
        <f>'Heros Stats Yours'!B24</f>
        <v>Adagio</v>
      </c>
      <c r="C24" s="130">
        <f>'Heros Stats Yours'!C24</f>
        <v>11</v>
      </c>
      <c r="D24" s="130">
        <f>'Heros Stats Yours'!D24</f>
        <v>1569</v>
      </c>
      <c r="E24" s="130">
        <f>'Heros Stats Yours'!E24</f>
        <v>4.7799999999999985</v>
      </c>
      <c r="F24" s="130">
        <f>'Heros Stats Yours'!F24</f>
        <v>750</v>
      </c>
      <c r="G24" s="130">
        <f>'Heros Stats Yours'!G24</f>
        <v>4.9700000000000015</v>
      </c>
      <c r="H24" s="130">
        <f>'Heros Stats Yours'!H24</f>
        <v>114.09090909090907</v>
      </c>
      <c r="I24" s="130">
        <f>'Heros Stats Yours'!I24</f>
        <v>1</v>
      </c>
      <c r="J24" s="130">
        <f>'Heros Stats Yours'!J24</f>
        <v>0</v>
      </c>
      <c r="K24" s="130">
        <f>'Heros Stats Yours'!K24</f>
        <v>0</v>
      </c>
      <c r="L24" s="130">
        <f>'Heros Stats Yours'!L24</f>
        <v>0</v>
      </c>
      <c r="M24" s="130">
        <f>'Heros Stats Yours'!M24</f>
        <v>0</v>
      </c>
      <c r="N24" s="130">
        <f>'Heros Stats Yours'!N24</f>
        <v>0.5</v>
      </c>
      <c r="O24" s="130">
        <f>'Heros Stats Yours'!O24</f>
        <v>0</v>
      </c>
      <c r="P24" s="130">
        <f>'Heros Stats Yours'!P24</f>
        <v>0</v>
      </c>
      <c r="Q24" s="130">
        <f>'Heros Stats Yours'!Q24</f>
        <v>0</v>
      </c>
      <c r="R24" s="130">
        <f>'Heros Stats Yours'!R24</f>
        <v>80</v>
      </c>
      <c r="S24" s="130">
        <f>'Heros Stats Yours'!S24</f>
        <v>80</v>
      </c>
      <c r="T24" s="130">
        <f>'Heros Stats Yours'!T24</f>
        <v>0</v>
      </c>
      <c r="U24" s="130">
        <f>'Heros Stats Yours'!U24</f>
        <v>0</v>
      </c>
      <c r="V24" s="130">
        <f>'Heros Stats Yours'!V24</f>
        <v>6.8</v>
      </c>
      <c r="W24" s="130">
        <f>'Heros Stats Yours'!W24</f>
        <v>3.2</v>
      </c>
      <c r="X24" s="99"/>
      <c r="Y24" s="99"/>
      <c r="Z24" s="99"/>
      <c r="AA24" s="99"/>
      <c r="AB24" s="99"/>
      <c r="AC24" s="99"/>
      <c r="AD24" s="99"/>
      <c r="AE24" s="99"/>
      <c r="AF24" s="99"/>
    </row>
    <row r="25" spans="1:32" ht="12.75" customHeight="1" x14ac:dyDescent="0.15">
      <c r="A25" s="101" t="b">
        <f>AND(IF((B25=Calculator!$B$19),1,0),IF((C25=Calculator!$D$19),1,0))</f>
        <v>0</v>
      </c>
      <c r="B25" s="130" t="str">
        <f>'Heros Stats Yours'!B25</f>
        <v>Adagio</v>
      </c>
      <c r="C25" s="130">
        <f>'Heros Stats Yours'!C25</f>
        <v>12</v>
      </c>
      <c r="D25" s="130">
        <f>'Heros Stats Yours'!D25</f>
        <v>1654</v>
      </c>
      <c r="E25" s="130">
        <f>'Heros Stats Yours'!E25</f>
        <v>5.0399999999999983</v>
      </c>
      <c r="F25" s="130">
        <f>'Heros Stats Yours'!F25</f>
        <v>785</v>
      </c>
      <c r="G25" s="130">
        <f>'Heros Stats Yours'!G25</f>
        <v>5.200000000000002</v>
      </c>
      <c r="H25" s="130">
        <f>'Heros Stats Yours'!H25</f>
        <v>117.99999999999997</v>
      </c>
      <c r="I25" s="130">
        <f>'Heros Stats Yours'!I25</f>
        <v>1</v>
      </c>
      <c r="J25" s="130">
        <f>'Heros Stats Yours'!J25</f>
        <v>0</v>
      </c>
      <c r="K25" s="130">
        <f>'Heros Stats Yours'!K25</f>
        <v>0</v>
      </c>
      <c r="L25" s="130">
        <f>'Heros Stats Yours'!L25</f>
        <v>0</v>
      </c>
      <c r="M25" s="130">
        <f>'Heros Stats Yours'!M25</f>
        <v>0</v>
      </c>
      <c r="N25" s="130">
        <f>'Heros Stats Yours'!N25</f>
        <v>0.5</v>
      </c>
      <c r="O25" s="130">
        <f>'Heros Stats Yours'!O25</f>
        <v>0</v>
      </c>
      <c r="P25" s="130">
        <f>'Heros Stats Yours'!P25</f>
        <v>0</v>
      </c>
      <c r="Q25" s="130">
        <f>'Heros Stats Yours'!Q25</f>
        <v>0</v>
      </c>
      <c r="R25" s="130">
        <f>'Heros Stats Yours'!R25</f>
        <v>86</v>
      </c>
      <c r="S25" s="130">
        <f>'Heros Stats Yours'!S25</f>
        <v>86</v>
      </c>
      <c r="T25" s="130">
        <f>'Heros Stats Yours'!T25</f>
        <v>0</v>
      </c>
      <c r="U25" s="130">
        <f>'Heros Stats Yours'!U25</f>
        <v>0</v>
      </c>
      <c r="V25" s="130">
        <f>'Heros Stats Yours'!V25</f>
        <v>6.8</v>
      </c>
      <c r="W25" s="130">
        <f>'Heros Stats Yours'!W25</f>
        <v>3.2</v>
      </c>
      <c r="X25" s="99"/>
      <c r="Y25" s="99"/>
      <c r="Z25" s="99"/>
      <c r="AA25" s="99"/>
      <c r="AB25" s="99"/>
      <c r="AC25" s="99"/>
      <c r="AD25" s="99"/>
      <c r="AE25" s="99"/>
      <c r="AF25" s="99"/>
    </row>
    <row r="26" spans="1:32" ht="12.75" customHeight="1" x14ac:dyDescent="0.15">
      <c r="A26" s="101" t="b">
        <f>AND(IF((B26=Calculator!$B$19),1,0),IF((C26=Calculator!$D$19),1,0))</f>
        <v>0</v>
      </c>
      <c r="B26" s="130" t="str">
        <f>'Heros Stats Yours'!B26</f>
        <v>Glaive</v>
      </c>
      <c r="C26" s="130">
        <f>'Heros Stats Yours'!C26</f>
        <v>1</v>
      </c>
      <c r="D26" s="130">
        <f>'Heros Stats Yours'!D26</f>
        <v>814</v>
      </c>
      <c r="E26" s="130">
        <f>'Heros Stats Yours'!E26</f>
        <v>2.4700000000000002</v>
      </c>
      <c r="F26" s="130">
        <f>'Heros Stats Yours'!F26</f>
        <v>220</v>
      </c>
      <c r="G26" s="130">
        <f>'Heros Stats Yours'!G26</f>
        <v>1.47</v>
      </c>
      <c r="H26" s="130">
        <f>'Heros Stats Yours'!H26</f>
        <v>80</v>
      </c>
      <c r="I26" s="130">
        <f>'Heros Stats Yours'!I26</f>
        <v>1</v>
      </c>
      <c r="J26" s="130">
        <f>'Heros Stats Yours'!J26</f>
        <v>0</v>
      </c>
      <c r="K26" s="130">
        <f>'Heros Stats Yours'!K26</f>
        <v>0</v>
      </c>
      <c r="L26" s="130">
        <f>'Heros Stats Yours'!L26</f>
        <v>0</v>
      </c>
      <c r="M26" s="130">
        <f>'Heros Stats Yours'!M26</f>
        <v>0</v>
      </c>
      <c r="N26" s="130">
        <f>'Heros Stats Yours'!N26</f>
        <v>0.5</v>
      </c>
      <c r="O26" s="130">
        <f>'Heros Stats Yours'!O26</f>
        <v>0</v>
      </c>
      <c r="P26" s="130">
        <f>'Heros Stats Yours'!P26</f>
        <v>0</v>
      </c>
      <c r="Q26" s="130">
        <f>'Heros Stats Yours'!Q26</f>
        <v>0</v>
      </c>
      <c r="R26" s="130">
        <f>'Heros Stats Yours'!R26</f>
        <v>25</v>
      </c>
      <c r="S26" s="130">
        <f>'Heros Stats Yours'!S26</f>
        <v>25</v>
      </c>
      <c r="T26" s="130">
        <f>'Heros Stats Yours'!T26</f>
        <v>0</v>
      </c>
      <c r="U26" s="130">
        <f>'Heros Stats Yours'!U26</f>
        <v>0</v>
      </c>
      <c r="V26" s="130">
        <f>'Heros Stats Yours'!V26</f>
        <v>2.6</v>
      </c>
      <c r="W26" s="130">
        <f>'Heros Stats Yours'!W26</f>
        <v>3.3</v>
      </c>
      <c r="X26" s="99"/>
      <c r="Y26" s="99"/>
      <c r="Z26" s="99"/>
      <c r="AA26" s="99"/>
      <c r="AB26" s="99"/>
      <c r="AC26" s="99"/>
      <c r="AD26" s="99"/>
      <c r="AE26" s="99"/>
      <c r="AF26" s="99"/>
    </row>
    <row r="27" spans="1:32" ht="12.75" customHeight="1" x14ac:dyDescent="0.15">
      <c r="A27" s="101" t="b">
        <f>AND(IF((B27=Calculator!$B$19),1,0),IF((C27=Calculator!$D$19),1,0))</f>
        <v>0</v>
      </c>
      <c r="B27" s="130" t="str">
        <f>'Heros Stats Yours'!B27</f>
        <v>Glaive</v>
      </c>
      <c r="C27" s="130">
        <f>'Heros Stats Yours'!C27</f>
        <v>2</v>
      </c>
      <c r="D27" s="130">
        <f>'Heros Stats Yours'!D27</f>
        <v>926</v>
      </c>
      <c r="E27" s="130">
        <f>'Heros Stats Yours'!E27</f>
        <v>2.81</v>
      </c>
      <c r="F27" s="130">
        <f>'Heros Stats Yours'!F27</f>
        <v>240</v>
      </c>
      <c r="G27" s="130">
        <f>'Heros Stats Yours'!G27</f>
        <v>1.5999999999999999</v>
      </c>
      <c r="H27" s="130">
        <f>'Heros Stats Yours'!H27</f>
        <v>86.727272727272734</v>
      </c>
      <c r="I27" s="130">
        <f>'Heros Stats Yours'!I27</f>
        <v>1.0118181818181817</v>
      </c>
      <c r="J27" s="130">
        <f>'Heros Stats Yours'!J27</f>
        <v>0</v>
      </c>
      <c r="K27" s="130">
        <f>'Heros Stats Yours'!K27</f>
        <v>0</v>
      </c>
      <c r="L27" s="130">
        <f>'Heros Stats Yours'!L27</f>
        <v>0</v>
      </c>
      <c r="M27" s="130">
        <f>'Heros Stats Yours'!M27</f>
        <v>0</v>
      </c>
      <c r="N27" s="130">
        <f>'Heros Stats Yours'!N27</f>
        <v>0.5</v>
      </c>
      <c r="O27" s="130">
        <f>'Heros Stats Yours'!O27</f>
        <v>0</v>
      </c>
      <c r="P27" s="130">
        <f>'Heros Stats Yours'!P27</f>
        <v>0</v>
      </c>
      <c r="Q27" s="130">
        <f>'Heros Stats Yours'!Q27</f>
        <v>0</v>
      </c>
      <c r="R27" s="130">
        <f>'Heros Stats Yours'!R27</f>
        <v>28.545454545454547</v>
      </c>
      <c r="S27" s="130">
        <f>'Heros Stats Yours'!S27</f>
        <v>28.545454545454547</v>
      </c>
      <c r="T27" s="130">
        <f>'Heros Stats Yours'!T27</f>
        <v>0</v>
      </c>
      <c r="U27" s="130">
        <f>'Heros Stats Yours'!U27</f>
        <v>0</v>
      </c>
      <c r="V27" s="130">
        <f>'Heros Stats Yours'!V27</f>
        <v>2.6</v>
      </c>
      <c r="W27" s="130">
        <f>'Heros Stats Yours'!W27</f>
        <v>3.3</v>
      </c>
      <c r="X27" s="99"/>
      <c r="Y27" s="99"/>
      <c r="Z27" s="99"/>
      <c r="AA27" s="99"/>
      <c r="AB27" s="99"/>
      <c r="AC27" s="99"/>
      <c r="AD27" s="99"/>
      <c r="AE27" s="99"/>
      <c r="AF27" s="99"/>
    </row>
    <row r="28" spans="1:32" ht="12.75" customHeight="1" x14ac:dyDescent="0.15">
      <c r="A28" s="101" t="b">
        <f>AND(IF((B28=Calculator!$B$19),1,0),IF((C28=Calculator!$D$19),1,0))</f>
        <v>0</v>
      </c>
      <c r="B28" s="130" t="str">
        <f>'Heros Stats Yours'!B28</f>
        <v>Glaive</v>
      </c>
      <c r="C28" s="130">
        <f>'Heros Stats Yours'!C28</f>
        <v>3</v>
      </c>
      <c r="D28" s="130">
        <f>'Heros Stats Yours'!D28</f>
        <v>1038</v>
      </c>
      <c r="E28" s="130">
        <f>'Heros Stats Yours'!E28</f>
        <v>3.15</v>
      </c>
      <c r="F28" s="130">
        <f>'Heros Stats Yours'!F28</f>
        <v>260</v>
      </c>
      <c r="G28" s="130">
        <f>'Heros Stats Yours'!G28</f>
        <v>1.7299999999999998</v>
      </c>
      <c r="H28" s="130">
        <f>'Heros Stats Yours'!H28</f>
        <v>93.454545454545467</v>
      </c>
      <c r="I28" s="130">
        <f>'Heros Stats Yours'!I28</f>
        <v>1.0236363636363635</v>
      </c>
      <c r="J28" s="130">
        <f>'Heros Stats Yours'!J28</f>
        <v>0</v>
      </c>
      <c r="K28" s="130">
        <f>'Heros Stats Yours'!K28</f>
        <v>0</v>
      </c>
      <c r="L28" s="130">
        <f>'Heros Stats Yours'!L28</f>
        <v>0</v>
      </c>
      <c r="M28" s="130">
        <f>'Heros Stats Yours'!M28</f>
        <v>0</v>
      </c>
      <c r="N28" s="130">
        <f>'Heros Stats Yours'!N28</f>
        <v>0.5</v>
      </c>
      <c r="O28" s="130">
        <f>'Heros Stats Yours'!O28</f>
        <v>0</v>
      </c>
      <c r="P28" s="130">
        <f>'Heros Stats Yours'!P28</f>
        <v>0</v>
      </c>
      <c r="Q28" s="130">
        <f>'Heros Stats Yours'!Q28</f>
        <v>0</v>
      </c>
      <c r="R28" s="130">
        <f>'Heros Stats Yours'!R28</f>
        <v>32.090909090909093</v>
      </c>
      <c r="S28" s="130">
        <f>'Heros Stats Yours'!S28</f>
        <v>32.090909090909093</v>
      </c>
      <c r="T28" s="130">
        <f>'Heros Stats Yours'!T28</f>
        <v>0</v>
      </c>
      <c r="U28" s="130">
        <f>'Heros Stats Yours'!U28</f>
        <v>0</v>
      </c>
      <c r="V28" s="130">
        <f>'Heros Stats Yours'!V28</f>
        <v>2.6</v>
      </c>
      <c r="W28" s="130">
        <f>'Heros Stats Yours'!W28</f>
        <v>3.3</v>
      </c>
      <c r="X28" s="99"/>
      <c r="Y28" s="99"/>
      <c r="Z28" s="99"/>
      <c r="AA28" s="99"/>
      <c r="AB28" s="99"/>
      <c r="AC28" s="99"/>
      <c r="AD28" s="99"/>
      <c r="AE28" s="99"/>
      <c r="AF28" s="99"/>
    </row>
    <row r="29" spans="1:32" ht="12.75" customHeight="1" x14ac:dyDescent="0.15">
      <c r="A29" s="101" t="b">
        <f>AND(IF((B29=Calculator!$B$19),1,0),IF((C29=Calculator!$D$19),1,0))</f>
        <v>0</v>
      </c>
      <c r="B29" s="130" t="str">
        <f>'Heros Stats Yours'!B29</f>
        <v>Glaive</v>
      </c>
      <c r="C29" s="130">
        <f>'Heros Stats Yours'!C29</f>
        <v>4</v>
      </c>
      <c r="D29" s="130">
        <f>'Heros Stats Yours'!D29</f>
        <v>1150</v>
      </c>
      <c r="E29" s="130">
        <f>'Heros Stats Yours'!E29</f>
        <v>3.4899999999999998</v>
      </c>
      <c r="F29" s="130">
        <f>'Heros Stats Yours'!F29</f>
        <v>280</v>
      </c>
      <c r="G29" s="130">
        <f>'Heros Stats Yours'!G29</f>
        <v>1.8599999999999997</v>
      </c>
      <c r="H29" s="130">
        <f>'Heros Stats Yours'!H29</f>
        <v>100.1818181818182</v>
      </c>
      <c r="I29" s="130">
        <f>'Heros Stats Yours'!I29</f>
        <v>1.0354545454545452</v>
      </c>
      <c r="J29" s="130">
        <f>'Heros Stats Yours'!J29</f>
        <v>0</v>
      </c>
      <c r="K29" s="130">
        <f>'Heros Stats Yours'!K29</f>
        <v>0</v>
      </c>
      <c r="L29" s="130">
        <f>'Heros Stats Yours'!L29</f>
        <v>0</v>
      </c>
      <c r="M29" s="130">
        <f>'Heros Stats Yours'!M29</f>
        <v>0</v>
      </c>
      <c r="N29" s="130">
        <f>'Heros Stats Yours'!N29</f>
        <v>0.5</v>
      </c>
      <c r="O29" s="130">
        <f>'Heros Stats Yours'!O29</f>
        <v>0</v>
      </c>
      <c r="P29" s="130">
        <f>'Heros Stats Yours'!P29</f>
        <v>0</v>
      </c>
      <c r="Q29" s="130">
        <f>'Heros Stats Yours'!Q29</f>
        <v>0</v>
      </c>
      <c r="R29" s="130">
        <f>'Heros Stats Yours'!R29</f>
        <v>35.63636363636364</v>
      </c>
      <c r="S29" s="130">
        <f>'Heros Stats Yours'!S29</f>
        <v>35.63636363636364</v>
      </c>
      <c r="T29" s="130">
        <f>'Heros Stats Yours'!T29</f>
        <v>0</v>
      </c>
      <c r="U29" s="130">
        <f>'Heros Stats Yours'!U29</f>
        <v>0</v>
      </c>
      <c r="V29" s="130">
        <f>'Heros Stats Yours'!V29</f>
        <v>2.6</v>
      </c>
      <c r="W29" s="130">
        <f>'Heros Stats Yours'!W29</f>
        <v>3.3</v>
      </c>
      <c r="X29" s="99"/>
      <c r="Y29" s="99"/>
      <c r="Z29" s="99"/>
      <c r="AA29" s="99"/>
      <c r="AB29" s="99"/>
      <c r="AC29" s="99"/>
      <c r="AD29" s="99"/>
      <c r="AE29" s="99"/>
      <c r="AF29" s="99"/>
    </row>
    <row r="30" spans="1:32" ht="12.75" customHeight="1" x14ac:dyDescent="0.15">
      <c r="A30" s="101" t="b">
        <f>AND(IF((B30=Calculator!$B$19),1,0),IF((C30=Calculator!$D$19),1,0))</f>
        <v>0</v>
      </c>
      <c r="B30" s="130" t="str">
        <f>'Heros Stats Yours'!B30</f>
        <v>Glaive</v>
      </c>
      <c r="C30" s="130">
        <f>'Heros Stats Yours'!C30</f>
        <v>5</v>
      </c>
      <c r="D30" s="130">
        <f>'Heros Stats Yours'!D30</f>
        <v>1262</v>
      </c>
      <c r="E30" s="130">
        <f>'Heros Stats Yours'!E30</f>
        <v>3.8299999999999996</v>
      </c>
      <c r="F30" s="130">
        <f>'Heros Stats Yours'!F30</f>
        <v>300</v>
      </c>
      <c r="G30" s="130">
        <f>'Heros Stats Yours'!G30</f>
        <v>1.9899999999999995</v>
      </c>
      <c r="H30" s="130">
        <f>'Heros Stats Yours'!H30</f>
        <v>106.90909090909093</v>
      </c>
      <c r="I30" s="130">
        <f>'Heros Stats Yours'!I30</f>
        <v>1.0472727272727269</v>
      </c>
      <c r="J30" s="130">
        <f>'Heros Stats Yours'!J30</f>
        <v>0</v>
      </c>
      <c r="K30" s="130">
        <f>'Heros Stats Yours'!K30</f>
        <v>0</v>
      </c>
      <c r="L30" s="130">
        <f>'Heros Stats Yours'!L30</f>
        <v>0</v>
      </c>
      <c r="M30" s="130">
        <f>'Heros Stats Yours'!M30</f>
        <v>0</v>
      </c>
      <c r="N30" s="130">
        <f>'Heros Stats Yours'!N30</f>
        <v>0.5</v>
      </c>
      <c r="O30" s="130">
        <f>'Heros Stats Yours'!O30</f>
        <v>0</v>
      </c>
      <c r="P30" s="130">
        <f>'Heros Stats Yours'!P30</f>
        <v>0</v>
      </c>
      <c r="Q30" s="130">
        <f>'Heros Stats Yours'!Q30</f>
        <v>0</v>
      </c>
      <c r="R30" s="130">
        <f>'Heros Stats Yours'!R30</f>
        <v>39.181818181818187</v>
      </c>
      <c r="S30" s="130">
        <f>'Heros Stats Yours'!S30</f>
        <v>39.181818181818187</v>
      </c>
      <c r="T30" s="130">
        <f>'Heros Stats Yours'!T30</f>
        <v>0</v>
      </c>
      <c r="U30" s="130">
        <f>'Heros Stats Yours'!U30</f>
        <v>0</v>
      </c>
      <c r="V30" s="130">
        <f>'Heros Stats Yours'!V30</f>
        <v>2.6</v>
      </c>
      <c r="W30" s="130">
        <f>'Heros Stats Yours'!W30</f>
        <v>3.3</v>
      </c>
      <c r="X30" s="99"/>
      <c r="Y30" s="99"/>
      <c r="Z30" s="99"/>
      <c r="AA30" s="99"/>
      <c r="AB30" s="99"/>
      <c r="AC30" s="99"/>
      <c r="AD30" s="99"/>
      <c r="AE30" s="99"/>
      <c r="AF30" s="99"/>
    </row>
    <row r="31" spans="1:32" ht="12.75" customHeight="1" x14ac:dyDescent="0.15">
      <c r="A31" s="101" t="b">
        <f>AND(IF((B31=Calculator!$B$19),1,0),IF((C31=Calculator!$D$19),1,0))</f>
        <v>0</v>
      </c>
      <c r="B31" s="130" t="str">
        <f>'Heros Stats Yours'!B31</f>
        <v>Glaive</v>
      </c>
      <c r="C31" s="130">
        <f>'Heros Stats Yours'!C31</f>
        <v>6</v>
      </c>
      <c r="D31" s="130">
        <f>'Heros Stats Yours'!D31</f>
        <v>1374</v>
      </c>
      <c r="E31" s="130">
        <f>'Heros Stats Yours'!E31</f>
        <v>4.17</v>
      </c>
      <c r="F31" s="130">
        <f>'Heros Stats Yours'!F31</f>
        <v>320</v>
      </c>
      <c r="G31" s="130">
        <f>'Heros Stats Yours'!G31</f>
        <v>2.1199999999999997</v>
      </c>
      <c r="H31" s="130">
        <f>'Heros Stats Yours'!H31</f>
        <v>113.63636363636367</v>
      </c>
      <c r="I31" s="130">
        <f>'Heros Stats Yours'!I31</f>
        <v>1.0590909090909086</v>
      </c>
      <c r="J31" s="130">
        <f>'Heros Stats Yours'!J31</f>
        <v>0</v>
      </c>
      <c r="K31" s="130">
        <f>'Heros Stats Yours'!K31</f>
        <v>0</v>
      </c>
      <c r="L31" s="130">
        <f>'Heros Stats Yours'!L31</f>
        <v>0</v>
      </c>
      <c r="M31" s="130">
        <f>'Heros Stats Yours'!M31</f>
        <v>0</v>
      </c>
      <c r="N31" s="130">
        <f>'Heros Stats Yours'!N31</f>
        <v>0.5</v>
      </c>
      <c r="O31" s="130">
        <f>'Heros Stats Yours'!O31</f>
        <v>0</v>
      </c>
      <c r="P31" s="130">
        <f>'Heros Stats Yours'!P31</f>
        <v>0</v>
      </c>
      <c r="Q31" s="130">
        <f>'Heros Stats Yours'!Q31</f>
        <v>0</v>
      </c>
      <c r="R31" s="130">
        <f>'Heros Stats Yours'!R31</f>
        <v>42.727272727272734</v>
      </c>
      <c r="S31" s="130">
        <f>'Heros Stats Yours'!S31</f>
        <v>42.727272727272734</v>
      </c>
      <c r="T31" s="130">
        <f>'Heros Stats Yours'!T31</f>
        <v>0</v>
      </c>
      <c r="U31" s="130">
        <f>'Heros Stats Yours'!U31</f>
        <v>0</v>
      </c>
      <c r="V31" s="130">
        <f>'Heros Stats Yours'!V31</f>
        <v>2.6</v>
      </c>
      <c r="W31" s="130">
        <f>'Heros Stats Yours'!W31</f>
        <v>3.3</v>
      </c>
      <c r="X31" s="99"/>
      <c r="Y31" s="99"/>
      <c r="Z31" s="99"/>
      <c r="AA31" s="99"/>
      <c r="AB31" s="99"/>
      <c r="AC31" s="99"/>
      <c r="AD31" s="99"/>
      <c r="AE31" s="99"/>
      <c r="AF31" s="99"/>
    </row>
    <row r="32" spans="1:32" ht="12.75" customHeight="1" x14ac:dyDescent="0.15">
      <c r="A32" s="101" t="b">
        <f>AND(IF((B32=Calculator!$B$19),1,0),IF((C32=Calculator!$D$19),1,0))</f>
        <v>0</v>
      </c>
      <c r="B32" s="130" t="str">
        <f>'Heros Stats Yours'!B32</f>
        <v>Glaive</v>
      </c>
      <c r="C32" s="130">
        <f>'Heros Stats Yours'!C32</f>
        <v>7</v>
      </c>
      <c r="D32" s="130">
        <f>'Heros Stats Yours'!D32</f>
        <v>1486</v>
      </c>
      <c r="E32" s="130">
        <f>'Heros Stats Yours'!E32</f>
        <v>4.51</v>
      </c>
      <c r="F32" s="130">
        <f>'Heros Stats Yours'!F32</f>
        <v>340</v>
      </c>
      <c r="G32" s="130">
        <f>'Heros Stats Yours'!G32</f>
        <v>2.2499999999999996</v>
      </c>
      <c r="H32" s="130">
        <f>'Heros Stats Yours'!H32</f>
        <v>120.3636363636364</v>
      </c>
      <c r="I32" s="130">
        <f>'Heros Stats Yours'!I32</f>
        <v>1.0709090909090904</v>
      </c>
      <c r="J32" s="130">
        <f>'Heros Stats Yours'!J32</f>
        <v>0</v>
      </c>
      <c r="K32" s="130">
        <f>'Heros Stats Yours'!K32</f>
        <v>0</v>
      </c>
      <c r="L32" s="130">
        <f>'Heros Stats Yours'!L32</f>
        <v>0</v>
      </c>
      <c r="M32" s="130">
        <f>'Heros Stats Yours'!M32</f>
        <v>0</v>
      </c>
      <c r="N32" s="130">
        <f>'Heros Stats Yours'!N32</f>
        <v>0.5</v>
      </c>
      <c r="O32" s="130">
        <f>'Heros Stats Yours'!O32</f>
        <v>0</v>
      </c>
      <c r="P32" s="130">
        <f>'Heros Stats Yours'!P32</f>
        <v>0</v>
      </c>
      <c r="Q32" s="130">
        <f>'Heros Stats Yours'!Q32</f>
        <v>0</v>
      </c>
      <c r="R32" s="130">
        <f>'Heros Stats Yours'!R32</f>
        <v>46.27272727272728</v>
      </c>
      <c r="S32" s="130">
        <f>'Heros Stats Yours'!S32</f>
        <v>46.27272727272728</v>
      </c>
      <c r="T32" s="130">
        <f>'Heros Stats Yours'!T32</f>
        <v>0</v>
      </c>
      <c r="U32" s="130">
        <f>'Heros Stats Yours'!U32</f>
        <v>0</v>
      </c>
      <c r="V32" s="130">
        <f>'Heros Stats Yours'!V32</f>
        <v>2.6</v>
      </c>
      <c r="W32" s="130">
        <f>'Heros Stats Yours'!W32</f>
        <v>3.3</v>
      </c>
      <c r="X32" s="99"/>
      <c r="Y32" s="99"/>
      <c r="Z32" s="99"/>
      <c r="AA32" s="99"/>
      <c r="AB32" s="99"/>
      <c r="AC32" s="99"/>
      <c r="AD32" s="99"/>
      <c r="AE32" s="99"/>
      <c r="AF32" s="99"/>
    </row>
    <row r="33" spans="1:32" ht="12.75" customHeight="1" x14ac:dyDescent="0.15">
      <c r="A33" s="101" t="b">
        <f>AND(IF((B33=Calculator!$B$19),1,0),IF((C33=Calculator!$D$19),1,0))</f>
        <v>0</v>
      </c>
      <c r="B33" s="130" t="str">
        <f>'Heros Stats Yours'!B33</f>
        <v>Glaive</v>
      </c>
      <c r="C33" s="130">
        <f>'Heros Stats Yours'!C33</f>
        <v>8</v>
      </c>
      <c r="D33" s="130">
        <f>'Heros Stats Yours'!D33</f>
        <v>1598</v>
      </c>
      <c r="E33" s="130">
        <f>'Heros Stats Yours'!E33</f>
        <v>4.8499999999999996</v>
      </c>
      <c r="F33" s="130">
        <f>'Heros Stats Yours'!F33</f>
        <v>360</v>
      </c>
      <c r="G33" s="130">
        <f>'Heros Stats Yours'!G33</f>
        <v>2.3799999999999994</v>
      </c>
      <c r="H33" s="130">
        <f>'Heros Stats Yours'!H33</f>
        <v>127.09090909090914</v>
      </c>
      <c r="I33" s="130">
        <f>'Heros Stats Yours'!I33</f>
        <v>1.0827272727272721</v>
      </c>
      <c r="J33" s="130">
        <f>'Heros Stats Yours'!J33</f>
        <v>0</v>
      </c>
      <c r="K33" s="130">
        <f>'Heros Stats Yours'!K33</f>
        <v>0</v>
      </c>
      <c r="L33" s="130">
        <f>'Heros Stats Yours'!L33</f>
        <v>0</v>
      </c>
      <c r="M33" s="130">
        <f>'Heros Stats Yours'!M33</f>
        <v>0</v>
      </c>
      <c r="N33" s="130">
        <f>'Heros Stats Yours'!N33</f>
        <v>0.5</v>
      </c>
      <c r="O33" s="130">
        <f>'Heros Stats Yours'!O33</f>
        <v>0</v>
      </c>
      <c r="P33" s="130">
        <f>'Heros Stats Yours'!P33</f>
        <v>0</v>
      </c>
      <c r="Q33" s="130">
        <f>'Heros Stats Yours'!Q33</f>
        <v>0</v>
      </c>
      <c r="R33" s="130">
        <f>'Heros Stats Yours'!R33</f>
        <v>49.818181818181827</v>
      </c>
      <c r="S33" s="130">
        <f>'Heros Stats Yours'!S33</f>
        <v>49.818181818181827</v>
      </c>
      <c r="T33" s="130">
        <f>'Heros Stats Yours'!T33</f>
        <v>0</v>
      </c>
      <c r="U33" s="130">
        <f>'Heros Stats Yours'!U33</f>
        <v>0</v>
      </c>
      <c r="V33" s="130">
        <f>'Heros Stats Yours'!V33</f>
        <v>2.6</v>
      </c>
      <c r="W33" s="130">
        <f>'Heros Stats Yours'!W33</f>
        <v>3.3</v>
      </c>
      <c r="X33" s="99"/>
      <c r="Y33" s="99"/>
      <c r="Z33" s="99"/>
      <c r="AA33" s="99"/>
      <c r="AB33" s="99"/>
      <c r="AC33" s="99"/>
      <c r="AD33" s="99"/>
      <c r="AE33" s="99"/>
      <c r="AF33" s="99"/>
    </row>
    <row r="34" spans="1:32" ht="12.75" customHeight="1" x14ac:dyDescent="0.15">
      <c r="A34" s="101" t="b">
        <f>AND(IF((B34=Calculator!$B$19),1,0),IF((C34=Calculator!$D$19),1,0))</f>
        <v>0</v>
      </c>
      <c r="B34" s="130" t="str">
        <f>'Heros Stats Yours'!B34</f>
        <v>Glaive</v>
      </c>
      <c r="C34" s="130">
        <f>'Heros Stats Yours'!C34</f>
        <v>9</v>
      </c>
      <c r="D34" s="130">
        <f>'Heros Stats Yours'!D34</f>
        <v>1710</v>
      </c>
      <c r="E34" s="130">
        <f>'Heros Stats Yours'!E34</f>
        <v>5.1899999999999995</v>
      </c>
      <c r="F34" s="130">
        <f>'Heros Stats Yours'!F34</f>
        <v>380</v>
      </c>
      <c r="G34" s="130">
        <f>'Heros Stats Yours'!G34</f>
        <v>2.5099999999999993</v>
      </c>
      <c r="H34" s="130">
        <f>'Heros Stats Yours'!H34</f>
        <v>133.81818181818187</v>
      </c>
      <c r="I34" s="130">
        <f>'Heros Stats Yours'!I34</f>
        <v>1.0945454545454538</v>
      </c>
      <c r="J34" s="130">
        <f>'Heros Stats Yours'!J34</f>
        <v>0</v>
      </c>
      <c r="K34" s="130">
        <f>'Heros Stats Yours'!K34</f>
        <v>0</v>
      </c>
      <c r="L34" s="130">
        <f>'Heros Stats Yours'!L34</f>
        <v>0</v>
      </c>
      <c r="M34" s="130">
        <f>'Heros Stats Yours'!M34</f>
        <v>0</v>
      </c>
      <c r="N34" s="130">
        <f>'Heros Stats Yours'!N34</f>
        <v>0.5</v>
      </c>
      <c r="O34" s="130">
        <f>'Heros Stats Yours'!O34</f>
        <v>0</v>
      </c>
      <c r="P34" s="130">
        <f>'Heros Stats Yours'!P34</f>
        <v>0</v>
      </c>
      <c r="Q34" s="130">
        <f>'Heros Stats Yours'!Q34</f>
        <v>0</v>
      </c>
      <c r="R34" s="130">
        <f>'Heros Stats Yours'!R34</f>
        <v>53.363636363636374</v>
      </c>
      <c r="S34" s="130">
        <f>'Heros Stats Yours'!S34</f>
        <v>53.363636363636374</v>
      </c>
      <c r="T34" s="130">
        <f>'Heros Stats Yours'!T34</f>
        <v>0</v>
      </c>
      <c r="U34" s="130">
        <f>'Heros Stats Yours'!U34</f>
        <v>0</v>
      </c>
      <c r="V34" s="130">
        <f>'Heros Stats Yours'!V34</f>
        <v>2.6</v>
      </c>
      <c r="W34" s="130">
        <f>'Heros Stats Yours'!W34</f>
        <v>3.3</v>
      </c>
      <c r="X34" s="99"/>
      <c r="Y34" s="99"/>
      <c r="Z34" s="99"/>
      <c r="AA34" s="99"/>
      <c r="AB34" s="99"/>
      <c r="AC34" s="99"/>
      <c r="AD34" s="99"/>
      <c r="AE34" s="99"/>
      <c r="AF34" s="99"/>
    </row>
    <row r="35" spans="1:32" ht="12.75" customHeight="1" x14ac:dyDescent="0.15">
      <c r="A35" s="101" t="b">
        <f>AND(IF((B35=Calculator!$B$19),1,0),IF((C35=Calculator!$D$19),1,0))</f>
        <v>0</v>
      </c>
      <c r="B35" s="130" t="str">
        <f>'Heros Stats Yours'!B35</f>
        <v>Glaive</v>
      </c>
      <c r="C35" s="130">
        <f>'Heros Stats Yours'!C35</f>
        <v>10</v>
      </c>
      <c r="D35" s="130">
        <f>'Heros Stats Yours'!D35</f>
        <v>1822</v>
      </c>
      <c r="E35" s="130">
        <f>'Heros Stats Yours'!E35</f>
        <v>5.5299999999999994</v>
      </c>
      <c r="F35" s="130">
        <f>'Heros Stats Yours'!F35</f>
        <v>400</v>
      </c>
      <c r="G35" s="130">
        <f>'Heros Stats Yours'!G35</f>
        <v>2.6399999999999992</v>
      </c>
      <c r="H35" s="130">
        <f>'Heros Stats Yours'!H35</f>
        <v>140.54545454545459</v>
      </c>
      <c r="I35" s="130">
        <f>'Heros Stats Yours'!I35</f>
        <v>1.1063636363636355</v>
      </c>
      <c r="J35" s="130">
        <f>'Heros Stats Yours'!J35</f>
        <v>0</v>
      </c>
      <c r="K35" s="130">
        <f>'Heros Stats Yours'!K35</f>
        <v>0</v>
      </c>
      <c r="L35" s="130">
        <f>'Heros Stats Yours'!L35</f>
        <v>0</v>
      </c>
      <c r="M35" s="130">
        <f>'Heros Stats Yours'!M35</f>
        <v>0</v>
      </c>
      <c r="N35" s="130">
        <f>'Heros Stats Yours'!N35</f>
        <v>0.5</v>
      </c>
      <c r="O35" s="130">
        <f>'Heros Stats Yours'!O35</f>
        <v>0</v>
      </c>
      <c r="P35" s="130">
        <f>'Heros Stats Yours'!P35</f>
        <v>0</v>
      </c>
      <c r="Q35" s="130">
        <f>'Heros Stats Yours'!Q35</f>
        <v>0</v>
      </c>
      <c r="R35" s="130">
        <f>'Heros Stats Yours'!R35</f>
        <v>56.909090909090921</v>
      </c>
      <c r="S35" s="130">
        <f>'Heros Stats Yours'!S35</f>
        <v>56.909090909090921</v>
      </c>
      <c r="T35" s="130">
        <f>'Heros Stats Yours'!T35</f>
        <v>0</v>
      </c>
      <c r="U35" s="130">
        <f>'Heros Stats Yours'!U35</f>
        <v>0</v>
      </c>
      <c r="V35" s="130">
        <f>'Heros Stats Yours'!V35</f>
        <v>2.6</v>
      </c>
      <c r="W35" s="130">
        <f>'Heros Stats Yours'!W35</f>
        <v>3.3</v>
      </c>
      <c r="X35" s="99"/>
      <c r="Y35" s="99"/>
      <c r="Z35" s="99"/>
      <c r="AA35" s="99"/>
      <c r="AB35" s="99"/>
      <c r="AC35" s="99"/>
      <c r="AD35" s="99"/>
      <c r="AE35" s="99"/>
      <c r="AF35" s="99"/>
    </row>
    <row r="36" spans="1:32" ht="12.75" customHeight="1" x14ac:dyDescent="0.15">
      <c r="A36" s="101" t="b">
        <f>AND(IF((B36=Calculator!$B$19),1,0),IF((C36=Calculator!$D$19),1,0))</f>
        <v>0</v>
      </c>
      <c r="B36" s="130" t="str">
        <f>'Heros Stats Yours'!B36</f>
        <v>Glaive</v>
      </c>
      <c r="C36" s="130">
        <f>'Heros Stats Yours'!C36</f>
        <v>11</v>
      </c>
      <c r="D36" s="130">
        <f>'Heros Stats Yours'!D36</f>
        <v>1934</v>
      </c>
      <c r="E36" s="130">
        <f>'Heros Stats Yours'!E36</f>
        <v>5.8699999999999992</v>
      </c>
      <c r="F36" s="130">
        <f>'Heros Stats Yours'!F36</f>
        <v>420</v>
      </c>
      <c r="G36" s="130">
        <f>'Heros Stats Yours'!G36</f>
        <v>2.7699999999999991</v>
      </c>
      <c r="H36" s="130">
        <f>'Heros Stats Yours'!H36</f>
        <v>147.27272727272731</v>
      </c>
      <c r="I36" s="130">
        <f>'Heros Stats Yours'!I36</f>
        <v>1.1181818181818173</v>
      </c>
      <c r="J36" s="130">
        <f>'Heros Stats Yours'!J36</f>
        <v>0</v>
      </c>
      <c r="K36" s="130">
        <f>'Heros Stats Yours'!K36</f>
        <v>0</v>
      </c>
      <c r="L36" s="130">
        <f>'Heros Stats Yours'!L36</f>
        <v>0</v>
      </c>
      <c r="M36" s="130">
        <f>'Heros Stats Yours'!M36</f>
        <v>0</v>
      </c>
      <c r="N36" s="130">
        <f>'Heros Stats Yours'!N36</f>
        <v>0.5</v>
      </c>
      <c r="O36" s="130">
        <f>'Heros Stats Yours'!O36</f>
        <v>0</v>
      </c>
      <c r="P36" s="130">
        <f>'Heros Stats Yours'!P36</f>
        <v>0</v>
      </c>
      <c r="Q36" s="130">
        <f>'Heros Stats Yours'!Q36</f>
        <v>0</v>
      </c>
      <c r="R36" s="130">
        <f>'Heros Stats Yours'!R36</f>
        <v>60.454545454545467</v>
      </c>
      <c r="S36" s="130">
        <f>'Heros Stats Yours'!S36</f>
        <v>60.454545454545467</v>
      </c>
      <c r="T36" s="130">
        <f>'Heros Stats Yours'!T36</f>
        <v>0</v>
      </c>
      <c r="U36" s="130">
        <f>'Heros Stats Yours'!U36</f>
        <v>0</v>
      </c>
      <c r="V36" s="130">
        <f>'Heros Stats Yours'!V36</f>
        <v>2.6</v>
      </c>
      <c r="W36" s="130">
        <f>'Heros Stats Yours'!W36</f>
        <v>3.3</v>
      </c>
      <c r="X36" s="99"/>
      <c r="Y36" s="99"/>
      <c r="Z36" s="99"/>
      <c r="AA36" s="99"/>
      <c r="AB36" s="99"/>
      <c r="AC36" s="99"/>
      <c r="AD36" s="99"/>
      <c r="AE36" s="99"/>
      <c r="AF36" s="99"/>
    </row>
    <row r="37" spans="1:32" ht="12.75" customHeight="1" x14ac:dyDescent="0.15">
      <c r="A37" s="101" t="b">
        <f>AND(IF((B37=Calculator!$B$19),1,0),IF((C37=Calculator!$D$19),1,0))</f>
        <v>0</v>
      </c>
      <c r="B37" s="130" t="str">
        <f>'Heros Stats Yours'!B37</f>
        <v>Glaive</v>
      </c>
      <c r="C37" s="130">
        <f>'Heros Stats Yours'!C37</f>
        <v>12</v>
      </c>
      <c r="D37" s="130">
        <f>'Heros Stats Yours'!D37</f>
        <v>2046</v>
      </c>
      <c r="E37" s="130">
        <f>'Heros Stats Yours'!E37</f>
        <v>6.2099999999999991</v>
      </c>
      <c r="F37" s="130">
        <f>'Heros Stats Yours'!F37</f>
        <v>440</v>
      </c>
      <c r="G37" s="130">
        <f>'Heros Stats Yours'!G37</f>
        <v>2.899999999999999</v>
      </c>
      <c r="H37" s="130">
        <f>'Heros Stats Yours'!H37</f>
        <v>154.00000000000003</v>
      </c>
      <c r="I37" s="130">
        <f>'Heros Stats Yours'!I37</f>
        <v>1.129999999999999</v>
      </c>
      <c r="J37" s="130">
        <f>'Heros Stats Yours'!J37</f>
        <v>0</v>
      </c>
      <c r="K37" s="130">
        <f>'Heros Stats Yours'!K37</f>
        <v>0</v>
      </c>
      <c r="L37" s="130">
        <f>'Heros Stats Yours'!L37</f>
        <v>0</v>
      </c>
      <c r="M37" s="130">
        <f>'Heros Stats Yours'!M37</f>
        <v>0</v>
      </c>
      <c r="N37" s="130">
        <f>'Heros Stats Yours'!N37</f>
        <v>0.5</v>
      </c>
      <c r="O37" s="130">
        <f>'Heros Stats Yours'!O37</f>
        <v>0</v>
      </c>
      <c r="P37" s="130">
        <f>'Heros Stats Yours'!P37</f>
        <v>0</v>
      </c>
      <c r="Q37" s="130">
        <f>'Heros Stats Yours'!Q37</f>
        <v>0</v>
      </c>
      <c r="R37" s="130">
        <f>'Heros Stats Yours'!R37</f>
        <v>64.000000000000014</v>
      </c>
      <c r="S37" s="130">
        <f>'Heros Stats Yours'!S37</f>
        <v>64.000000000000014</v>
      </c>
      <c r="T37" s="130">
        <f>'Heros Stats Yours'!T37</f>
        <v>0</v>
      </c>
      <c r="U37" s="130">
        <f>'Heros Stats Yours'!U37</f>
        <v>0</v>
      </c>
      <c r="V37" s="130">
        <f>'Heros Stats Yours'!V37</f>
        <v>2.6</v>
      </c>
      <c r="W37" s="130">
        <f>'Heros Stats Yours'!W37</f>
        <v>3.3</v>
      </c>
      <c r="X37" s="99"/>
      <c r="Y37" s="99"/>
      <c r="Z37" s="99"/>
      <c r="AA37" s="99"/>
      <c r="AB37" s="99"/>
      <c r="AC37" s="99"/>
      <c r="AD37" s="99"/>
      <c r="AE37" s="99"/>
      <c r="AF37" s="99"/>
    </row>
    <row r="38" spans="1:32" ht="12.75" customHeight="1" x14ac:dyDescent="0.15">
      <c r="A38" s="101" t="b">
        <f>AND(IF((B38=Calculator!$B$19),1,0),IF((C38=Calculator!$D$19),1,0))</f>
        <v>0</v>
      </c>
      <c r="B38" s="130" t="str">
        <f>'Heros Stats Yours'!B38</f>
        <v>Joule</v>
      </c>
      <c r="C38" s="130">
        <f>'Heros Stats Yours'!C38</f>
        <v>1</v>
      </c>
      <c r="D38" s="130">
        <f>'Heros Stats Yours'!D38</f>
        <v>770</v>
      </c>
      <c r="E38" s="130">
        <f>'Heros Stats Yours'!E38</f>
        <v>4.2699999999999996</v>
      </c>
      <c r="F38" s="130">
        <f>'Heros Stats Yours'!F38</f>
        <v>390</v>
      </c>
      <c r="G38" s="130">
        <f>'Heros Stats Yours'!G38</f>
        <v>3.5</v>
      </c>
      <c r="H38" s="130">
        <f>'Heros Stats Yours'!H38</f>
        <v>66</v>
      </c>
      <c r="I38" s="130">
        <f>'Heros Stats Yours'!I38</f>
        <v>1</v>
      </c>
      <c r="J38" s="130">
        <f>'Heros Stats Yours'!J38</f>
        <v>0</v>
      </c>
      <c r="K38" s="130">
        <f>'Heros Stats Yours'!K38</f>
        <v>0</v>
      </c>
      <c r="L38" s="130">
        <f>'Heros Stats Yours'!L38</f>
        <v>0</v>
      </c>
      <c r="M38" s="130">
        <f>'Heros Stats Yours'!M38</f>
        <v>0</v>
      </c>
      <c r="N38" s="130">
        <f>'Heros Stats Yours'!N38</f>
        <v>0.5</v>
      </c>
      <c r="O38" s="130">
        <f>'Heros Stats Yours'!O38</f>
        <v>0</v>
      </c>
      <c r="P38" s="130">
        <f>'Heros Stats Yours'!P38</f>
        <v>0</v>
      </c>
      <c r="Q38" s="130">
        <f>'Heros Stats Yours'!Q38</f>
        <v>0</v>
      </c>
      <c r="R38" s="130">
        <f>'Heros Stats Yours'!R38</f>
        <v>0</v>
      </c>
      <c r="S38" s="130">
        <f>'Heros Stats Yours'!S38</f>
        <v>22</v>
      </c>
      <c r="T38" s="130">
        <f>'Heros Stats Yours'!T38</f>
        <v>0</v>
      </c>
      <c r="U38" s="130">
        <f>'Heros Stats Yours'!U38</f>
        <v>0</v>
      </c>
      <c r="V38" s="130">
        <f>'Heros Stats Yours'!V38</f>
        <v>2.4</v>
      </c>
      <c r="W38" s="130">
        <f>'Heros Stats Yours'!W38</f>
        <v>3.4</v>
      </c>
      <c r="X38" s="99"/>
      <c r="Y38" s="99"/>
      <c r="Z38" s="99"/>
      <c r="AA38" s="99"/>
      <c r="AB38" s="99"/>
      <c r="AC38" s="99"/>
      <c r="AD38" s="99"/>
      <c r="AE38" s="99"/>
      <c r="AF38" s="99"/>
    </row>
    <row r="39" spans="1:32" ht="12.75" customHeight="1" x14ac:dyDescent="0.15">
      <c r="A39" s="101" t="b">
        <f>AND(IF((B39=Calculator!$B$19),1,0),IF((C39=Calculator!$D$19),1,0))</f>
        <v>0</v>
      </c>
      <c r="B39" s="130" t="str">
        <f>'Heros Stats Yours'!B39</f>
        <v>Joule</v>
      </c>
      <c r="C39" s="130">
        <f>'Heros Stats Yours'!C39</f>
        <v>2</v>
      </c>
      <c r="D39" s="130">
        <f>'Heros Stats Yours'!D39</f>
        <v>855</v>
      </c>
      <c r="E39" s="130">
        <f>'Heros Stats Yours'!E39</f>
        <v>4.7399999999999993</v>
      </c>
      <c r="F39" s="130">
        <f>'Heros Stats Yours'!F39</f>
        <v>405</v>
      </c>
      <c r="G39" s="130">
        <f>'Heros Stats Yours'!G39</f>
        <v>3.8200000000000003</v>
      </c>
      <c r="H39" s="130">
        <f>'Heros Stats Yours'!H39</f>
        <v>73.545454545454547</v>
      </c>
      <c r="I39" s="130">
        <f>'Heros Stats Yours'!I39</f>
        <v>1</v>
      </c>
      <c r="J39" s="130">
        <f>'Heros Stats Yours'!J39</f>
        <v>0</v>
      </c>
      <c r="K39" s="130">
        <f>'Heros Stats Yours'!K39</f>
        <v>0</v>
      </c>
      <c r="L39" s="130">
        <f>'Heros Stats Yours'!L39</f>
        <v>0</v>
      </c>
      <c r="M39" s="130">
        <f>'Heros Stats Yours'!M39</f>
        <v>0</v>
      </c>
      <c r="N39" s="130">
        <f>'Heros Stats Yours'!N39</f>
        <v>0.5</v>
      </c>
      <c r="O39" s="130">
        <f>'Heros Stats Yours'!O39</f>
        <v>0</v>
      </c>
      <c r="P39" s="130">
        <f>'Heros Stats Yours'!P39</f>
        <v>0</v>
      </c>
      <c r="Q39" s="130">
        <f>'Heros Stats Yours'!Q39</f>
        <v>0</v>
      </c>
      <c r="R39" s="130">
        <f>'Heros Stats Yours'!R39</f>
        <v>5</v>
      </c>
      <c r="S39" s="130">
        <f>'Heros Stats Yours'!S39</f>
        <v>32.090909090909093</v>
      </c>
      <c r="T39" s="130">
        <f>'Heros Stats Yours'!T39</f>
        <v>0</v>
      </c>
      <c r="U39" s="130">
        <f>'Heros Stats Yours'!U39</f>
        <v>0</v>
      </c>
      <c r="V39" s="130">
        <f>'Heros Stats Yours'!V39</f>
        <v>2.4</v>
      </c>
      <c r="W39" s="130">
        <f>'Heros Stats Yours'!W39</f>
        <v>3.4</v>
      </c>
      <c r="X39" s="99"/>
      <c r="Y39" s="99"/>
      <c r="Z39" s="99"/>
      <c r="AA39" s="99"/>
      <c r="AB39" s="99"/>
      <c r="AC39" s="99"/>
      <c r="AD39" s="99"/>
      <c r="AE39" s="99"/>
      <c r="AF39" s="99"/>
    </row>
    <row r="40" spans="1:32" ht="12.75" customHeight="1" x14ac:dyDescent="0.15">
      <c r="A40" s="101" t="b">
        <f>AND(IF((B40=Calculator!$B$19),1,0),IF((C40=Calculator!$D$19),1,0))</f>
        <v>0</v>
      </c>
      <c r="B40" s="130" t="str">
        <f>'Heros Stats Yours'!B40</f>
        <v>Joule</v>
      </c>
      <c r="C40" s="130">
        <f>'Heros Stats Yours'!C40</f>
        <v>3</v>
      </c>
      <c r="D40" s="130">
        <f>'Heros Stats Yours'!D40</f>
        <v>940</v>
      </c>
      <c r="E40" s="130">
        <f>'Heros Stats Yours'!E40</f>
        <v>5.2099999999999991</v>
      </c>
      <c r="F40" s="130">
        <f>'Heros Stats Yours'!F40</f>
        <v>420</v>
      </c>
      <c r="G40" s="130">
        <f>'Heros Stats Yours'!G40</f>
        <v>4.1400000000000006</v>
      </c>
      <c r="H40" s="130">
        <f>'Heros Stats Yours'!H40</f>
        <v>81.090909090909093</v>
      </c>
      <c r="I40" s="130">
        <f>'Heros Stats Yours'!I40</f>
        <v>1</v>
      </c>
      <c r="J40" s="130">
        <f>'Heros Stats Yours'!J40</f>
        <v>0</v>
      </c>
      <c r="K40" s="130">
        <f>'Heros Stats Yours'!K40</f>
        <v>0</v>
      </c>
      <c r="L40" s="130">
        <f>'Heros Stats Yours'!L40</f>
        <v>0</v>
      </c>
      <c r="M40" s="130">
        <f>'Heros Stats Yours'!M40</f>
        <v>0</v>
      </c>
      <c r="N40" s="130">
        <f>'Heros Stats Yours'!N40</f>
        <v>0.5</v>
      </c>
      <c r="O40" s="130">
        <f>'Heros Stats Yours'!O40</f>
        <v>0</v>
      </c>
      <c r="P40" s="130">
        <f>'Heros Stats Yours'!P40</f>
        <v>0</v>
      </c>
      <c r="Q40" s="130">
        <f>'Heros Stats Yours'!Q40</f>
        <v>0</v>
      </c>
      <c r="R40" s="130">
        <f>'Heros Stats Yours'!R40</f>
        <v>10</v>
      </c>
      <c r="S40" s="130">
        <f>'Heros Stats Yours'!S40</f>
        <v>42.181818181818187</v>
      </c>
      <c r="T40" s="130">
        <f>'Heros Stats Yours'!T40</f>
        <v>0</v>
      </c>
      <c r="U40" s="130">
        <f>'Heros Stats Yours'!U40</f>
        <v>0</v>
      </c>
      <c r="V40" s="130">
        <f>'Heros Stats Yours'!V40</f>
        <v>2.4</v>
      </c>
      <c r="W40" s="130">
        <f>'Heros Stats Yours'!W40</f>
        <v>3.4</v>
      </c>
      <c r="X40" s="99"/>
      <c r="Y40" s="99"/>
      <c r="Z40" s="99"/>
      <c r="AA40" s="99"/>
      <c r="AB40" s="99"/>
      <c r="AC40" s="99"/>
      <c r="AD40" s="99"/>
      <c r="AE40" s="99"/>
      <c r="AF40" s="99"/>
    </row>
    <row r="41" spans="1:32" ht="12.75" customHeight="1" x14ac:dyDescent="0.15">
      <c r="A41" s="101" t="b">
        <f>AND(IF((B41=Calculator!$B$19),1,0),IF((C41=Calculator!$D$19),1,0))</f>
        <v>0</v>
      </c>
      <c r="B41" s="130" t="str">
        <f>'Heros Stats Yours'!B41</f>
        <v>Joule</v>
      </c>
      <c r="C41" s="130">
        <f>'Heros Stats Yours'!C41</f>
        <v>4</v>
      </c>
      <c r="D41" s="130">
        <f>'Heros Stats Yours'!D41</f>
        <v>1025</v>
      </c>
      <c r="E41" s="130">
        <f>'Heros Stats Yours'!E41</f>
        <v>5.6799999999999988</v>
      </c>
      <c r="F41" s="130">
        <f>'Heros Stats Yours'!F41</f>
        <v>435</v>
      </c>
      <c r="G41" s="130">
        <f>'Heros Stats Yours'!G41</f>
        <v>4.4600000000000009</v>
      </c>
      <c r="H41" s="130">
        <f>'Heros Stats Yours'!H41</f>
        <v>88.63636363636364</v>
      </c>
      <c r="I41" s="130">
        <f>'Heros Stats Yours'!I41</f>
        <v>1</v>
      </c>
      <c r="J41" s="130">
        <f>'Heros Stats Yours'!J41</f>
        <v>0</v>
      </c>
      <c r="K41" s="130">
        <f>'Heros Stats Yours'!K41</f>
        <v>0</v>
      </c>
      <c r="L41" s="130">
        <f>'Heros Stats Yours'!L41</f>
        <v>0</v>
      </c>
      <c r="M41" s="130">
        <f>'Heros Stats Yours'!M41</f>
        <v>0</v>
      </c>
      <c r="N41" s="130">
        <f>'Heros Stats Yours'!N41</f>
        <v>0.5</v>
      </c>
      <c r="O41" s="130">
        <f>'Heros Stats Yours'!O41</f>
        <v>0</v>
      </c>
      <c r="P41" s="130">
        <f>'Heros Stats Yours'!P41</f>
        <v>0</v>
      </c>
      <c r="Q41" s="130">
        <f>'Heros Stats Yours'!Q41</f>
        <v>0</v>
      </c>
      <c r="R41" s="130">
        <f>'Heros Stats Yours'!R41</f>
        <v>15</v>
      </c>
      <c r="S41" s="130">
        <f>'Heros Stats Yours'!S41</f>
        <v>52.27272727272728</v>
      </c>
      <c r="T41" s="130">
        <f>'Heros Stats Yours'!T41</f>
        <v>0</v>
      </c>
      <c r="U41" s="130">
        <f>'Heros Stats Yours'!U41</f>
        <v>0</v>
      </c>
      <c r="V41" s="130">
        <f>'Heros Stats Yours'!V41</f>
        <v>2.4</v>
      </c>
      <c r="W41" s="130">
        <f>'Heros Stats Yours'!W41</f>
        <v>3.4</v>
      </c>
      <c r="X41" s="99"/>
      <c r="Y41" s="99"/>
      <c r="Z41" s="99"/>
      <c r="AA41" s="99"/>
      <c r="AB41" s="99"/>
      <c r="AC41" s="99"/>
      <c r="AD41" s="99"/>
      <c r="AE41" s="99"/>
      <c r="AF41" s="99"/>
    </row>
    <row r="42" spans="1:32" ht="12.75" customHeight="1" x14ac:dyDescent="0.15">
      <c r="A42" s="101" t="b">
        <f>AND(IF((B42=Calculator!$B$19),1,0),IF((C42=Calculator!$D$19),1,0))</f>
        <v>0</v>
      </c>
      <c r="B42" s="130" t="str">
        <f>'Heros Stats Yours'!B42</f>
        <v>Joule</v>
      </c>
      <c r="C42" s="130">
        <f>'Heros Stats Yours'!C42</f>
        <v>5</v>
      </c>
      <c r="D42" s="130">
        <f>'Heros Stats Yours'!D42</f>
        <v>1110</v>
      </c>
      <c r="E42" s="130">
        <f>'Heros Stats Yours'!E42</f>
        <v>6.1499999999999986</v>
      </c>
      <c r="F42" s="130">
        <f>'Heros Stats Yours'!F42</f>
        <v>450</v>
      </c>
      <c r="G42" s="130">
        <f>'Heros Stats Yours'!G42</f>
        <v>4.7800000000000011</v>
      </c>
      <c r="H42" s="130">
        <f>'Heros Stats Yours'!H42</f>
        <v>96.181818181818187</v>
      </c>
      <c r="I42" s="130">
        <f>'Heros Stats Yours'!I42</f>
        <v>1</v>
      </c>
      <c r="J42" s="130">
        <f>'Heros Stats Yours'!J42</f>
        <v>0</v>
      </c>
      <c r="K42" s="130">
        <f>'Heros Stats Yours'!K42</f>
        <v>0</v>
      </c>
      <c r="L42" s="130">
        <f>'Heros Stats Yours'!L42</f>
        <v>0</v>
      </c>
      <c r="M42" s="130">
        <f>'Heros Stats Yours'!M42</f>
        <v>0</v>
      </c>
      <c r="N42" s="130">
        <f>'Heros Stats Yours'!N42</f>
        <v>0.5</v>
      </c>
      <c r="O42" s="130">
        <f>'Heros Stats Yours'!O42</f>
        <v>0</v>
      </c>
      <c r="P42" s="130">
        <f>'Heros Stats Yours'!P42</f>
        <v>0</v>
      </c>
      <c r="Q42" s="130">
        <f>'Heros Stats Yours'!Q42</f>
        <v>0</v>
      </c>
      <c r="R42" s="130">
        <f>'Heros Stats Yours'!R42</f>
        <v>20</v>
      </c>
      <c r="S42" s="130">
        <f>'Heros Stats Yours'!S42</f>
        <v>62.363636363636374</v>
      </c>
      <c r="T42" s="130">
        <f>'Heros Stats Yours'!T42</f>
        <v>0</v>
      </c>
      <c r="U42" s="130">
        <f>'Heros Stats Yours'!U42</f>
        <v>0</v>
      </c>
      <c r="V42" s="130">
        <f>'Heros Stats Yours'!V42</f>
        <v>2.4</v>
      </c>
      <c r="W42" s="130">
        <f>'Heros Stats Yours'!W42</f>
        <v>3.4</v>
      </c>
      <c r="X42" s="99"/>
      <c r="Y42" s="99"/>
      <c r="Z42" s="99"/>
      <c r="AA42" s="99"/>
      <c r="AB42" s="99"/>
      <c r="AC42" s="99"/>
      <c r="AD42" s="99"/>
      <c r="AE42" s="99"/>
      <c r="AF42" s="99"/>
    </row>
    <row r="43" spans="1:32" ht="12.75" customHeight="1" x14ac:dyDescent="0.15">
      <c r="A43" s="101" t="b">
        <f>AND(IF((B43=Calculator!$B$19),1,0),IF((C43=Calculator!$D$19),1,0))</f>
        <v>0</v>
      </c>
      <c r="B43" s="130" t="str">
        <f>'Heros Stats Yours'!B43</f>
        <v>Joule</v>
      </c>
      <c r="C43" s="130">
        <f>'Heros Stats Yours'!C43</f>
        <v>6</v>
      </c>
      <c r="D43" s="130">
        <f>'Heros Stats Yours'!D43</f>
        <v>1195</v>
      </c>
      <c r="E43" s="130">
        <f>'Heros Stats Yours'!E43</f>
        <v>6.6199999999999983</v>
      </c>
      <c r="F43" s="130">
        <f>'Heros Stats Yours'!F43</f>
        <v>465</v>
      </c>
      <c r="G43" s="130">
        <f>'Heros Stats Yours'!G43</f>
        <v>5.1000000000000014</v>
      </c>
      <c r="H43" s="130">
        <f>'Heros Stats Yours'!H43</f>
        <v>103.72727272727273</v>
      </c>
      <c r="I43" s="130">
        <f>'Heros Stats Yours'!I43</f>
        <v>1</v>
      </c>
      <c r="J43" s="130">
        <f>'Heros Stats Yours'!J43</f>
        <v>0</v>
      </c>
      <c r="K43" s="130">
        <f>'Heros Stats Yours'!K43</f>
        <v>0</v>
      </c>
      <c r="L43" s="130">
        <f>'Heros Stats Yours'!L43</f>
        <v>0</v>
      </c>
      <c r="M43" s="130">
        <f>'Heros Stats Yours'!M43</f>
        <v>0</v>
      </c>
      <c r="N43" s="130">
        <f>'Heros Stats Yours'!N43</f>
        <v>0.5</v>
      </c>
      <c r="O43" s="130">
        <f>'Heros Stats Yours'!O43</f>
        <v>0</v>
      </c>
      <c r="P43" s="130">
        <f>'Heros Stats Yours'!P43</f>
        <v>0</v>
      </c>
      <c r="Q43" s="130">
        <f>'Heros Stats Yours'!Q43</f>
        <v>0</v>
      </c>
      <c r="R43" s="130">
        <f>'Heros Stats Yours'!R43</f>
        <v>25</v>
      </c>
      <c r="S43" s="130">
        <f>'Heros Stats Yours'!S43</f>
        <v>72.454545454545467</v>
      </c>
      <c r="T43" s="130">
        <f>'Heros Stats Yours'!T43</f>
        <v>0</v>
      </c>
      <c r="U43" s="130">
        <f>'Heros Stats Yours'!U43</f>
        <v>0</v>
      </c>
      <c r="V43" s="130">
        <f>'Heros Stats Yours'!V43</f>
        <v>2.4</v>
      </c>
      <c r="W43" s="130">
        <f>'Heros Stats Yours'!W43</f>
        <v>3.4</v>
      </c>
      <c r="X43" s="99"/>
      <c r="Y43" s="99"/>
      <c r="Z43" s="99"/>
      <c r="AA43" s="99"/>
      <c r="AB43" s="99"/>
      <c r="AC43" s="99"/>
      <c r="AD43" s="99"/>
      <c r="AE43" s="99"/>
      <c r="AF43" s="99"/>
    </row>
    <row r="44" spans="1:32" ht="12.75" customHeight="1" x14ac:dyDescent="0.15">
      <c r="A44" s="101" t="b">
        <f>AND(IF((B44=Calculator!$B$19),1,0),IF((C44=Calculator!$D$19),1,0))</f>
        <v>0</v>
      </c>
      <c r="B44" s="130" t="str">
        <f>'Heros Stats Yours'!B44</f>
        <v>Joule</v>
      </c>
      <c r="C44" s="130">
        <f>'Heros Stats Yours'!C44</f>
        <v>7</v>
      </c>
      <c r="D44" s="130">
        <f>'Heros Stats Yours'!D44</f>
        <v>1280</v>
      </c>
      <c r="E44" s="130">
        <f>'Heros Stats Yours'!E44</f>
        <v>7.0899999999999981</v>
      </c>
      <c r="F44" s="130">
        <f>'Heros Stats Yours'!F44</f>
        <v>480</v>
      </c>
      <c r="G44" s="130">
        <f>'Heros Stats Yours'!G44</f>
        <v>5.4200000000000017</v>
      </c>
      <c r="H44" s="130">
        <f>'Heros Stats Yours'!H44</f>
        <v>111.27272727272728</v>
      </c>
      <c r="I44" s="130">
        <f>'Heros Stats Yours'!I44</f>
        <v>1</v>
      </c>
      <c r="J44" s="130">
        <f>'Heros Stats Yours'!J44</f>
        <v>0</v>
      </c>
      <c r="K44" s="130">
        <f>'Heros Stats Yours'!K44</f>
        <v>0</v>
      </c>
      <c r="L44" s="130">
        <f>'Heros Stats Yours'!L44</f>
        <v>0</v>
      </c>
      <c r="M44" s="130">
        <f>'Heros Stats Yours'!M44</f>
        <v>0</v>
      </c>
      <c r="N44" s="130">
        <f>'Heros Stats Yours'!N44</f>
        <v>0.5</v>
      </c>
      <c r="O44" s="130">
        <f>'Heros Stats Yours'!O44</f>
        <v>0</v>
      </c>
      <c r="P44" s="130">
        <f>'Heros Stats Yours'!P44</f>
        <v>0</v>
      </c>
      <c r="Q44" s="130">
        <f>'Heros Stats Yours'!Q44</f>
        <v>0</v>
      </c>
      <c r="R44" s="130">
        <f>'Heros Stats Yours'!R44</f>
        <v>30</v>
      </c>
      <c r="S44" s="130">
        <f>'Heros Stats Yours'!S44</f>
        <v>82.545454545454561</v>
      </c>
      <c r="T44" s="130">
        <f>'Heros Stats Yours'!T44</f>
        <v>0</v>
      </c>
      <c r="U44" s="130">
        <f>'Heros Stats Yours'!U44</f>
        <v>0</v>
      </c>
      <c r="V44" s="130">
        <f>'Heros Stats Yours'!V44</f>
        <v>2.4</v>
      </c>
      <c r="W44" s="130">
        <f>'Heros Stats Yours'!W44</f>
        <v>3.4</v>
      </c>
      <c r="X44" s="99"/>
      <c r="Y44" s="99"/>
      <c r="Z44" s="99"/>
      <c r="AA44" s="99"/>
      <c r="AB44" s="99"/>
      <c r="AC44" s="99"/>
      <c r="AD44" s="99"/>
      <c r="AE44" s="99"/>
      <c r="AF44" s="99"/>
    </row>
    <row r="45" spans="1:32" ht="12.75" customHeight="1" x14ac:dyDescent="0.15">
      <c r="A45" s="101" t="b">
        <f>AND(IF((B45=Calculator!$B$19),1,0),IF((C45=Calculator!$D$19),1,0))</f>
        <v>0</v>
      </c>
      <c r="B45" s="130" t="str">
        <f>'Heros Stats Yours'!B45</f>
        <v>Joule</v>
      </c>
      <c r="C45" s="130">
        <f>'Heros Stats Yours'!C45</f>
        <v>8</v>
      </c>
      <c r="D45" s="130">
        <f>'Heros Stats Yours'!D45</f>
        <v>1365</v>
      </c>
      <c r="E45" s="130">
        <f>'Heros Stats Yours'!E45</f>
        <v>7.5599999999999978</v>
      </c>
      <c r="F45" s="130">
        <f>'Heros Stats Yours'!F45</f>
        <v>495</v>
      </c>
      <c r="G45" s="130">
        <f>'Heros Stats Yours'!G45</f>
        <v>5.740000000000002</v>
      </c>
      <c r="H45" s="130">
        <f>'Heros Stats Yours'!H45</f>
        <v>118.81818181818183</v>
      </c>
      <c r="I45" s="130">
        <f>'Heros Stats Yours'!I45</f>
        <v>1</v>
      </c>
      <c r="J45" s="130">
        <f>'Heros Stats Yours'!J45</f>
        <v>0</v>
      </c>
      <c r="K45" s="130">
        <f>'Heros Stats Yours'!K45</f>
        <v>0</v>
      </c>
      <c r="L45" s="130">
        <f>'Heros Stats Yours'!L45</f>
        <v>0</v>
      </c>
      <c r="M45" s="130">
        <f>'Heros Stats Yours'!M45</f>
        <v>0</v>
      </c>
      <c r="N45" s="130">
        <f>'Heros Stats Yours'!N45</f>
        <v>0.5</v>
      </c>
      <c r="O45" s="130">
        <f>'Heros Stats Yours'!O45</f>
        <v>0</v>
      </c>
      <c r="P45" s="130">
        <f>'Heros Stats Yours'!P45</f>
        <v>0</v>
      </c>
      <c r="Q45" s="130">
        <f>'Heros Stats Yours'!Q45</f>
        <v>0</v>
      </c>
      <c r="R45" s="130">
        <f>'Heros Stats Yours'!R45</f>
        <v>35</v>
      </c>
      <c r="S45" s="130">
        <f>'Heros Stats Yours'!S45</f>
        <v>92.636363636363654</v>
      </c>
      <c r="T45" s="130">
        <f>'Heros Stats Yours'!T45</f>
        <v>0</v>
      </c>
      <c r="U45" s="130">
        <f>'Heros Stats Yours'!U45</f>
        <v>0</v>
      </c>
      <c r="V45" s="130">
        <f>'Heros Stats Yours'!V45</f>
        <v>2.4</v>
      </c>
      <c r="W45" s="130">
        <f>'Heros Stats Yours'!W45</f>
        <v>3.4</v>
      </c>
      <c r="X45" s="99"/>
      <c r="Y45" s="99"/>
      <c r="Z45" s="99"/>
      <c r="AA45" s="99"/>
      <c r="AB45" s="99"/>
      <c r="AC45" s="99"/>
      <c r="AD45" s="99"/>
      <c r="AE45" s="99"/>
      <c r="AF45" s="99"/>
    </row>
    <row r="46" spans="1:32" ht="12.75" customHeight="1" x14ac:dyDescent="0.15">
      <c r="A46" s="101" t="b">
        <f>AND(IF((B46=Calculator!$B$19),1,0),IF((C46=Calculator!$D$19),1,0))</f>
        <v>0</v>
      </c>
      <c r="B46" s="130" t="str">
        <f>'Heros Stats Yours'!B46</f>
        <v>Joule</v>
      </c>
      <c r="C46" s="130">
        <f>'Heros Stats Yours'!C46</f>
        <v>9</v>
      </c>
      <c r="D46" s="130">
        <f>'Heros Stats Yours'!D46</f>
        <v>1450</v>
      </c>
      <c r="E46" s="130">
        <f>'Heros Stats Yours'!E46</f>
        <v>8.0299999999999976</v>
      </c>
      <c r="F46" s="130">
        <f>'Heros Stats Yours'!F46</f>
        <v>510</v>
      </c>
      <c r="G46" s="130">
        <f>'Heros Stats Yours'!G46</f>
        <v>6.0600000000000023</v>
      </c>
      <c r="H46" s="130">
        <f>'Heros Stats Yours'!H46</f>
        <v>126.36363636363637</v>
      </c>
      <c r="I46" s="130">
        <f>'Heros Stats Yours'!I46</f>
        <v>1</v>
      </c>
      <c r="J46" s="130">
        <f>'Heros Stats Yours'!J46</f>
        <v>0</v>
      </c>
      <c r="K46" s="130">
        <f>'Heros Stats Yours'!K46</f>
        <v>0</v>
      </c>
      <c r="L46" s="130">
        <f>'Heros Stats Yours'!L46</f>
        <v>0</v>
      </c>
      <c r="M46" s="130">
        <f>'Heros Stats Yours'!M46</f>
        <v>0</v>
      </c>
      <c r="N46" s="130">
        <f>'Heros Stats Yours'!N46</f>
        <v>0.5</v>
      </c>
      <c r="O46" s="130">
        <f>'Heros Stats Yours'!O46</f>
        <v>0</v>
      </c>
      <c r="P46" s="130">
        <f>'Heros Stats Yours'!P46</f>
        <v>0</v>
      </c>
      <c r="Q46" s="130">
        <f>'Heros Stats Yours'!Q46</f>
        <v>0</v>
      </c>
      <c r="R46" s="130">
        <f>'Heros Stats Yours'!R46</f>
        <v>40</v>
      </c>
      <c r="S46" s="130">
        <f>'Heros Stats Yours'!S46</f>
        <v>102.72727272727275</v>
      </c>
      <c r="T46" s="130">
        <f>'Heros Stats Yours'!T46</f>
        <v>0</v>
      </c>
      <c r="U46" s="130">
        <f>'Heros Stats Yours'!U46</f>
        <v>0</v>
      </c>
      <c r="V46" s="130">
        <f>'Heros Stats Yours'!V46</f>
        <v>2.4</v>
      </c>
      <c r="W46" s="130">
        <f>'Heros Stats Yours'!W46</f>
        <v>3.4</v>
      </c>
      <c r="X46" s="99"/>
      <c r="Y46" s="99"/>
      <c r="Z46" s="99"/>
      <c r="AA46" s="99"/>
      <c r="AB46" s="99"/>
      <c r="AC46" s="99"/>
      <c r="AD46" s="99"/>
      <c r="AE46" s="99"/>
      <c r="AF46" s="99"/>
    </row>
    <row r="47" spans="1:32" ht="12.75" customHeight="1" x14ac:dyDescent="0.15">
      <c r="A47" s="101" t="b">
        <f>AND(IF((B47=Calculator!$B$19),1,0),IF((C47=Calculator!$D$19),1,0))</f>
        <v>0</v>
      </c>
      <c r="B47" s="130" t="str">
        <f>'Heros Stats Yours'!B47</f>
        <v>Joule</v>
      </c>
      <c r="C47" s="130">
        <f>'Heros Stats Yours'!C47</f>
        <v>10</v>
      </c>
      <c r="D47" s="130">
        <f>'Heros Stats Yours'!D47</f>
        <v>1535</v>
      </c>
      <c r="E47" s="130">
        <f>'Heros Stats Yours'!E47</f>
        <v>8.4999999999999982</v>
      </c>
      <c r="F47" s="130">
        <f>'Heros Stats Yours'!F47</f>
        <v>525</v>
      </c>
      <c r="G47" s="130">
        <f>'Heros Stats Yours'!G47</f>
        <v>6.3800000000000026</v>
      </c>
      <c r="H47" s="130">
        <f>'Heros Stats Yours'!H47</f>
        <v>133.90909090909091</v>
      </c>
      <c r="I47" s="130">
        <f>'Heros Stats Yours'!I47</f>
        <v>1</v>
      </c>
      <c r="J47" s="130">
        <f>'Heros Stats Yours'!J47</f>
        <v>0</v>
      </c>
      <c r="K47" s="130">
        <f>'Heros Stats Yours'!K47</f>
        <v>0</v>
      </c>
      <c r="L47" s="130">
        <f>'Heros Stats Yours'!L47</f>
        <v>0</v>
      </c>
      <c r="M47" s="130">
        <f>'Heros Stats Yours'!M47</f>
        <v>0</v>
      </c>
      <c r="N47" s="130">
        <f>'Heros Stats Yours'!N47</f>
        <v>0.5</v>
      </c>
      <c r="O47" s="130">
        <f>'Heros Stats Yours'!O47</f>
        <v>0</v>
      </c>
      <c r="P47" s="130">
        <f>'Heros Stats Yours'!P47</f>
        <v>0</v>
      </c>
      <c r="Q47" s="130">
        <f>'Heros Stats Yours'!Q47</f>
        <v>0</v>
      </c>
      <c r="R47" s="130">
        <f>'Heros Stats Yours'!R47</f>
        <v>45</v>
      </c>
      <c r="S47" s="130">
        <f>'Heros Stats Yours'!S47</f>
        <v>112.81818181818184</v>
      </c>
      <c r="T47" s="130">
        <f>'Heros Stats Yours'!T47</f>
        <v>0</v>
      </c>
      <c r="U47" s="130">
        <f>'Heros Stats Yours'!U47</f>
        <v>0</v>
      </c>
      <c r="V47" s="130">
        <f>'Heros Stats Yours'!V47</f>
        <v>2.4</v>
      </c>
      <c r="W47" s="130">
        <f>'Heros Stats Yours'!W47</f>
        <v>3.4</v>
      </c>
      <c r="X47" s="99"/>
      <c r="Y47" s="99"/>
      <c r="Z47" s="99"/>
      <c r="AA47" s="99"/>
      <c r="AB47" s="99"/>
      <c r="AC47" s="99"/>
      <c r="AD47" s="99"/>
      <c r="AE47" s="99"/>
      <c r="AF47" s="99"/>
    </row>
    <row r="48" spans="1:32" ht="12.75" customHeight="1" x14ac:dyDescent="0.15">
      <c r="A48" s="101" t="b">
        <f>AND(IF((B48=Calculator!$B$19),1,0),IF((C48=Calculator!$D$19),1,0))</f>
        <v>0</v>
      </c>
      <c r="B48" s="130" t="str">
        <f>'Heros Stats Yours'!B48</f>
        <v>Joule</v>
      </c>
      <c r="C48" s="130">
        <f>'Heros Stats Yours'!C48</f>
        <v>11</v>
      </c>
      <c r="D48" s="130">
        <f>'Heros Stats Yours'!D48</f>
        <v>1620</v>
      </c>
      <c r="E48" s="130">
        <f>'Heros Stats Yours'!E48</f>
        <v>8.9699999999999989</v>
      </c>
      <c r="F48" s="130">
        <f>'Heros Stats Yours'!F48</f>
        <v>540</v>
      </c>
      <c r="G48" s="130">
        <f>'Heros Stats Yours'!G48</f>
        <v>6.7000000000000028</v>
      </c>
      <c r="H48" s="130">
        <f>'Heros Stats Yours'!H48</f>
        <v>141.45454545454544</v>
      </c>
      <c r="I48" s="130">
        <f>'Heros Stats Yours'!I48</f>
        <v>1</v>
      </c>
      <c r="J48" s="130">
        <f>'Heros Stats Yours'!J48</f>
        <v>0</v>
      </c>
      <c r="K48" s="130">
        <f>'Heros Stats Yours'!K48</f>
        <v>0</v>
      </c>
      <c r="L48" s="130">
        <f>'Heros Stats Yours'!L48</f>
        <v>0</v>
      </c>
      <c r="M48" s="130">
        <f>'Heros Stats Yours'!M48</f>
        <v>0</v>
      </c>
      <c r="N48" s="130">
        <f>'Heros Stats Yours'!N48</f>
        <v>0.5</v>
      </c>
      <c r="O48" s="130">
        <f>'Heros Stats Yours'!O48</f>
        <v>0</v>
      </c>
      <c r="P48" s="130">
        <f>'Heros Stats Yours'!P48</f>
        <v>0</v>
      </c>
      <c r="Q48" s="130">
        <f>'Heros Stats Yours'!Q48</f>
        <v>0</v>
      </c>
      <c r="R48" s="130">
        <f>'Heros Stats Yours'!R48</f>
        <v>50</v>
      </c>
      <c r="S48" s="130">
        <f>'Heros Stats Yours'!S48</f>
        <v>122.90909090909093</v>
      </c>
      <c r="T48" s="130">
        <f>'Heros Stats Yours'!T48</f>
        <v>0</v>
      </c>
      <c r="U48" s="130">
        <f>'Heros Stats Yours'!U48</f>
        <v>0</v>
      </c>
      <c r="V48" s="130">
        <f>'Heros Stats Yours'!V48</f>
        <v>2.4</v>
      </c>
      <c r="W48" s="130">
        <f>'Heros Stats Yours'!W48</f>
        <v>3.4</v>
      </c>
      <c r="X48" s="99"/>
      <c r="Y48" s="99"/>
      <c r="Z48" s="99"/>
      <c r="AA48" s="99"/>
      <c r="AB48" s="99"/>
      <c r="AC48" s="99"/>
      <c r="AD48" s="99"/>
      <c r="AE48" s="99"/>
      <c r="AF48" s="99"/>
    </row>
    <row r="49" spans="1:32" ht="12.75" customHeight="1" x14ac:dyDescent="0.15">
      <c r="A49" s="101" t="b">
        <f>AND(IF((B49=Calculator!$B$19),1,0),IF((C49=Calculator!$D$19),1,0))</f>
        <v>0</v>
      </c>
      <c r="B49" s="130" t="str">
        <f>'Heros Stats Yours'!B49</f>
        <v>Joule</v>
      </c>
      <c r="C49" s="130">
        <f>'Heros Stats Yours'!C49</f>
        <v>12</v>
      </c>
      <c r="D49" s="130">
        <f>'Heros Stats Yours'!D49</f>
        <v>1705</v>
      </c>
      <c r="E49" s="130">
        <f>'Heros Stats Yours'!E49</f>
        <v>9.44</v>
      </c>
      <c r="F49" s="130">
        <f>'Heros Stats Yours'!F49</f>
        <v>555</v>
      </c>
      <c r="G49" s="130">
        <f>'Heros Stats Yours'!G49</f>
        <v>7.0200000000000031</v>
      </c>
      <c r="H49" s="130">
        <f>'Heros Stats Yours'!H49</f>
        <v>148.99999999999997</v>
      </c>
      <c r="I49" s="130">
        <f>'Heros Stats Yours'!I49</f>
        <v>1</v>
      </c>
      <c r="J49" s="130">
        <f>'Heros Stats Yours'!J49</f>
        <v>0</v>
      </c>
      <c r="K49" s="130">
        <f>'Heros Stats Yours'!K49</f>
        <v>0</v>
      </c>
      <c r="L49" s="130">
        <f>'Heros Stats Yours'!L49</f>
        <v>0</v>
      </c>
      <c r="M49" s="130">
        <f>'Heros Stats Yours'!M49</f>
        <v>0</v>
      </c>
      <c r="N49" s="130">
        <f>'Heros Stats Yours'!N49</f>
        <v>0.5</v>
      </c>
      <c r="O49" s="130">
        <f>'Heros Stats Yours'!O49</f>
        <v>0</v>
      </c>
      <c r="P49" s="130">
        <f>'Heros Stats Yours'!P49</f>
        <v>0</v>
      </c>
      <c r="Q49" s="130">
        <f>'Heros Stats Yours'!Q49</f>
        <v>0</v>
      </c>
      <c r="R49" s="130">
        <f>'Heros Stats Yours'!R49</f>
        <v>55</v>
      </c>
      <c r="S49" s="130">
        <f>'Heros Stats Yours'!S49</f>
        <v>133.00000000000003</v>
      </c>
      <c r="T49" s="130">
        <f>'Heros Stats Yours'!T49</f>
        <v>0</v>
      </c>
      <c r="U49" s="130">
        <f>'Heros Stats Yours'!U49</f>
        <v>0</v>
      </c>
      <c r="V49" s="130">
        <f>'Heros Stats Yours'!V49</f>
        <v>2.4</v>
      </c>
      <c r="W49" s="130">
        <f>'Heros Stats Yours'!W49</f>
        <v>3.4</v>
      </c>
      <c r="X49" s="99"/>
      <c r="Y49" s="99"/>
      <c r="Z49" s="99"/>
      <c r="AA49" s="99"/>
      <c r="AB49" s="99"/>
      <c r="AC49" s="99"/>
      <c r="AD49" s="99"/>
      <c r="AE49" s="99"/>
      <c r="AF49" s="99"/>
    </row>
    <row r="50" spans="1:32" ht="12.75" customHeight="1" x14ac:dyDescent="0.15">
      <c r="A50" s="101" t="b">
        <f>AND(IF((B50=Calculator!$B$19),1,0),IF((C50=Calculator!$D$19),1,0))</f>
        <v>0</v>
      </c>
      <c r="B50" s="130" t="str">
        <f>'Heros Stats Yours'!B50</f>
        <v>Koshka</v>
      </c>
      <c r="C50" s="130">
        <f>'Heros Stats Yours'!C50</f>
        <v>1</v>
      </c>
      <c r="D50" s="130">
        <f>'Heros Stats Yours'!D50</f>
        <v>761</v>
      </c>
      <c r="E50" s="130">
        <f>'Heros Stats Yours'!E50</f>
        <v>3.54</v>
      </c>
      <c r="F50" s="130">
        <f>'Heros Stats Yours'!F50</f>
        <v>280</v>
      </c>
      <c r="G50" s="130">
        <f>'Heros Stats Yours'!G50</f>
        <v>1.87</v>
      </c>
      <c r="H50" s="130">
        <f>'Heros Stats Yours'!H50</f>
        <v>79</v>
      </c>
      <c r="I50" s="130">
        <f>'Heros Stats Yours'!I50</f>
        <v>1</v>
      </c>
      <c r="J50" s="130">
        <f>'Heros Stats Yours'!J50</f>
        <v>0</v>
      </c>
      <c r="K50" s="130">
        <f>'Heros Stats Yours'!K50</f>
        <v>0</v>
      </c>
      <c r="L50" s="130">
        <f>'Heros Stats Yours'!L50</f>
        <v>0</v>
      </c>
      <c r="M50" s="130">
        <f>'Heros Stats Yours'!M50</f>
        <v>0</v>
      </c>
      <c r="N50" s="130">
        <f>'Heros Stats Yours'!N50</f>
        <v>0.5</v>
      </c>
      <c r="O50" s="130">
        <f>'Heros Stats Yours'!O50</f>
        <v>0</v>
      </c>
      <c r="P50" s="130">
        <f>'Heros Stats Yours'!P50</f>
        <v>0</v>
      </c>
      <c r="Q50" s="130">
        <f>'Heros Stats Yours'!Q50</f>
        <v>0</v>
      </c>
      <c r="R50" s="130">
        <f>'Heros Stats Yours'!R50</f>
        <v>20</v>
      </c>
      <c r="S50" s="130">
        <f>'Heros Stats Yours'!S50</f>
        <v>20</v>
      </c>
      <c r="T50" s="130">
        <f>'Heros Stats Yours'!T50</f>
        <v>0</v>
      </c>
      <c r="U50" s="130">
        <f>'Heros Stats Yours'!U50</f>
        <v>0</v>
      </c>
      <c r="V50" s="130">
        <f>'Heros Stats Yours'!V50</f>
        <v>1.7</v>
      </c>
      <c r="W50" s="130">
        <f>'Heros Stats Yours'!W50</f>
        <v>3.25</v>
      </c>
      <c r="X50" s="99"/>
      <c r="Y50" s="99"/>
      <c r="Z50" s="99"/>
      <c r="AA50" s="99"/>
      <c r="AB50" s="99"/>
      <c r="AC50" s="99"/>
      <c r="AD50" s="99"/>
      <c r="AE50" s="99"/>
      <c r="AF50" s="99"/>
    </row>
    <row r="51" spans="1:32" ht="12.75" customHeight="1" x14ac:dyDescent="0.15">
      <c r="A51" s="101" t="b">
        <f>AND(IF((B51=Calculator!$B$19),1,0),IF((C51=Calculator!$D$19),1,0))</f>
        <v>0</v>
      </c>
      <c r="B51" s="130" t="str">
        <f>'Heros Stats Yours'!B51</f>
        <v>Koshka</v>
      </c>
      <c r="C51" s="130">
        <f>'Heros Stats Yours'!C51</f>
        <v>2</v>
      </c>
      <c r="D51" s="130">
        <f>'Heros Stats Yours'!D51</f>
        <v>828</v>
      </c>
      <c r="E51" s="130">
        <f>'Heros Stats Yours'!E51</f>
        <v>3.8499999999999996</v>
      </c>
      <c r="F51" s="130">
        <f>'Heros Stats Yours'!F51</f>
        <v>313</v>
      </c>
      <c r="G51" s="130">
        <f>'Heros Stats Yours'!G51</f>
        <v>2.0900000000000003</v>
      </c>
      <c r="H51" s="130">
        <f>'Heros Stats Yours'!H51</f>
        <v>86.818181818181813</v>
      </c>
      <c r="I51" s="130">
        <f>'Heros Stats Yours'!I51</f>
        <v>1.0081818181818183</v>
      </c>
      <c r="J51" s="130">
        <f>'Heros Stats Yours'!J51</f>
        <v>0</v>
      </c>
      <c r="K51" s="130">
        <f>'Heros Stats Yours'!K51</f>
        <v>0</v>
      </c>
      <c r="L51" s="130">
        <f>'Heros Stats Yours'!L51</f>
        <v>0</v>
      </c>
      <c r="M51" s="130">
        <f>'Heros Stats Yours'!M51</f>
        <v>0</v>
      </c>
      <c r="N51" s="130">
        <f>'Heros Stats Yours'!N51</f>
        <v>0.5</v>
      </c>
      <c r="O51" s="130">
        <f>'Heros Stats Yours'!O51</f>
        <v>0</v>
      </c>
      <c r="P51" s="130">
        <f>'Heros Stats Yours'!P51</f>
        <v>0</v>
      </c>
      <c r="Q51" s="130">
        <f>'Heros Stats Yours'!Q51</f>
        <v>0</v>
      </c>
      <c r="R51" s="130">
        <f>'Heros Stats Yours'!R51</f>
        <v>26</v>
      </c>
      <c r="S51" s="130">
        <f>'Heros Stats Yours'!S51</f>
        <v>26</v>
      </c>
      <c r="T51" s="130">
        <f>'Heros Stats Yours'!T51</f>
        <v>0</v>
      </c>
      <c r="U51" s="130">
        <f>'Heros Stats Yours'!U51</f>
        <v>0</v>
      </c>
      <c r="V51" s="130">
        <f>'Heros Stats Yours'!V51</f>
        <v>1.7</v>
      </c>
      <c r="W51" s="130">
        <f>'Heros Stats Yours'!W51</f>
        <v>3.25</v>
      </c>
      <c r="X51" s="99"/>
      <c r="Y51" s="99"/>
      <c r="Z51" s="99"/>
      <c r="AA51" s="99"/>
      <c r="AB51" s="99"/>
      <c r="AC51" s="99"/>
      <c r="AD51" s="99"/>
      <c r="AE51" s="99"/>
      <c r="AF51" s="99"/>
    </row>
    <row r="52" spans="1:32" ht="12.75" customHeight="1" x14ac:dyDescent="0.15">
      <c r="A52" s="101" t="b">
        <f>AND(IF((B52=Calculator!$B$19),1,0),IF((C52=Calculator!$D$19),1,0))</f>
        <v>0</v>
      </c>
      <c r="B52" s="130" t="str">
        <f>'Heros Stats Yours'!B52</f>
        <v>Koshka</v>
      </c>
      <c r="C52" s="130">
        <f>'Heros Stats Yours'!C52</f>
        <v>3</v>
      </c>
      <c r="D52" s="130">
        <f>'Heros Stats Yours'!D52</f>
        <v>895</v>
      </c>
      <c r="E52" s="130">
        <f>'Heros Stats Yours'!E52</f>
        <v>4.1599999999999993</v>
      </c>
      <c r="F52" s="130">
        <f>'Heros Stats Yours'!F52</f>
        <v>346</v>
      </c>
      <c r="G52" s="130">
        <f>'Heros Stats Yours'!G52</f>
        <v>2.3100000000000005</v>
      </c>
      <c r="H52" s="130">
        <f>'Heros Stats Yours'!H52</f>
        <v>94.636363636363626</v>
      </c>
      <c r="I52" s="130">
        <f>'Heros Stats Yours'!I52</f>
        <v>1.0163636363636366</v>
      </c>
      <c r="J52" s="130">
        <f>'Heros Stats Yours'!J52</f>
        <v>0</v>
      </c>
      <c r="K52" s="130">
        <f>'Heros Stats Yours'!K52</f>
        <v>0</v>
      </c>
      <c r="L52" s="130">
        <f>'Heros Stats Yours'!L52</f>
        <v>0</v>
      </c>
      <c r="M52" s="130">
        <f>'Heros Stats Yours'!M52</f>
        <v>0</v>
      </c>
      <c r="N52" s="130">
        <f>'Heros Stats Yours'!N52</f>
        <v>0.5</v>
      </c>
      <c r="O52" s="130">
        <f>'Heros Stats Yours'!O52</f>
        <v>0</v>
      </c>
      <c r="P52" s="130">
        <f>'Heros Stats Yours'!P52</f>
        <v>0</v>
      </c>
      <c r="Q52" s="130">
        <f>'Heros Stats Yours'!Q52</f>
        <v>0</v>
      </c>
      <c r="R52" s="130">
        <f>'Heros Stats Yours'!R52</f>
        <v>32</v>
      </c>
      <c r="S52" s="130">
        <f>'Heros Stats Yours'!S52</f>
        <v>32</v>
      </c>
      <c r="T52" s="130">
        <f>'Heros Stats Yours'!T52</f>
        <v>0</v>
      </c>
      <c r="U52" s="130">
        <f>'Heros Stats Yours'!U52</f>
        <v>0</v>
      </c>
      <c r="V52" s="130">
        <f>'Heros Stats Yours'!V52</f>
        <v>1.7</v>
      </c>
      <c r="W52" s="130">
        <f>'Heros Stats Yours'!W52</f>
        <v>3.25</v>
      </c>
      <c r="X52" s="99"/>
      <c r="Y52" s="99"/>
      <c r="Z52" s="99"/>
      <c r="AA52" s="99"/>
      <c r="AB52" s="99"/>
      <c r="AC52" s="99"/>
      <c r="AD52" s="99"/>
      <c r="AE52" s="99"/>
      <c r="AF52" s="99"/>
    </row>
    <row r="53" spans="1:32" ht="12.75" customHeight="1" x14ac:dyDescent="0.15">
      <c r="A53" s="101" t="b">
        <f>AND(IF((B53=Calculator!$B$19),1,0),IF((C53=Calculator!$D$19),1,0))</f>
        <v>0</v>
      </c>
      <c r="B53" s="130" t="str">
        <f>'Heros Stats Yours'!B53</f>
        <v>Koshka</v>
      </c>
      <c r="C53" s="130">
        <f>'Heros Stats Yours'!C53</f>
        <v>4</v>
      </c>
      <c r="D53" s="130">
        <f>'Heros Stats Yours'!D53</f>
        <v>962</v>
      </c>
      <c r="E53" s="130">
        <f>'Heros Stats Yours'!E53</f>
        <v>4.4699999999999989</v>
      </c>
      <c r="F53" s="130">
        <f>'Heros Stats Yours'!F53</f>
        <v>379</v>
      </c>
      <c r="G53" s="130">
        <f>'Heros Stats Yours'!G53</f>
        <v>2.5300000000000007</v>
      </c>
      <c r="H53" s="130">
        <f>'Heros Stats Yours'!H53</f>
        <v>102.45454545454544</v>
      </c>
      <c r="I53" s="130">
        <f>'Heros Stats Yours'!I53</f>
        <v>1.0245454545454549</v>
      </c>
      <c r="J53" s="130">
        <f>'Heros Stats Yours'!J53</f>
        <v>0</v>
      </c>
      <c r="K53" s="130">
        <f>'Heros Stats Yours'!K53</f>
        <v>0</v>
      </c>
      <c r="L53" s="130">
        <f>'Heros Stats Yours'!L53</f>
        <v>0</v>
      </c>
      <c r="M53" s="130">
        <f>'Heros Stats Yours'!M53</f>
        <v>0</v>
      </c>
      <c r="N53" s="130">
        <f>'Heros Stats Yours'!N53</f>
        <v>0.5</v>
      </c>
      <c r="O53" s="130">
        <f>'Heros Stats Yours'!O53</f>
        <v>0</v>
      </c>
      <c r="P53" s="130">
        <f>'Heros Stats Yours'!P53</f>
        <v>0</v>
      </c>
      <c r="Q53" s="130">
        <f>'Heros Stats Yours'!Q53</f>
        <v>0</v>
      </c>
      <c r="R53" s="130">
        <f>'Heros Stats Yours'!R53</f>
        <v>38</v>
      </c>
      <c r="S53" s="130">
        <f>'Heros Stats Yours'!S53</f>
        <v>38</v>
      </c>
      <c r="T53" s="130">
        <f>'Heros Stats Yours'!T53</f>
        <v>0</v>
      </c>
      <c r="U53" s="130">
        <f>'Heros Stats Yours'!U53</f>
        <v>0</v>
      </c>
      <c r="V53" s="130">
        <f>'Heros Stats Yours'!V53</f>
        <v>1.7</v>
      </c>
      <c r="W53" s="130">
        <f>'Heros Stats Yours'!W53</f>
        <v>3.25</v>
      </c>
      <c r="X53" s="99"/>
      <c r="Y53" s="99"/>
      <c r="Z53" s="99"/>
      <c r="AA53" s="99"/>
      <c r="AB53" s="99"/>
      <c r="AC53" s="99"/>
      <c r="AD53" s="99"/>
      <c r="AE53" s="99"/>
      <c r="AF53" s="99"/>
    </row>
    <row r="54" spans="1:32" ht="12.75" customHeight="1" x14ac:dyDescent="0.15">
      <c r="A54" s="101" t="b">
        <f>AND(IF((B54=Calculator!$B$19),1,0),IF((C54=Calculator!$D$19),1,0))</f>
        <v>0</v>
      </c>
      <c r="B54" s="130" t="str">
        <f>'Heros Stats Yours'!B54</f>
        <v>Koshka</v>
      </c>
      <c r="C54" s="130">
        <f>'Heros Stats Yours'!C54</f>
        <v>5</v>
      </c>
      <c r="D54" s="130">
        <f>'Heros Stats Yours'!D54</f>
        <v>1029</v>
      </c>
      <c r="E54" s="130">
        <f>'Heros Stats Yours'!E54</f>
        <v>4.7799999999999985</v>
      </c>
      <c r="F54" s="130">
        <f>'Heros Stats Yours'!F54</f>
        <v>412</v>
      </c>
      <c r="G54" s="130">
        <f>'Heros Stats Yours'!G54</f>
        <v>2.7500000000000009</v>
      </c>
      <c r="H54" s="130">
        <f>'Heros Stats Yours'!H54</f>
        <v>110.27272727272725</v>
      </c>
      <c r="I54" s="130">
        <f>'Heros Stats Yours'!I54</f>
        <v>1.0327272727272732</v>
      </c>
      <c r="J54" s="130">
        <f>'Heros Stats Yours'!J54</f>
        <v>0</v>
      </c>
      <c r="K54" s="130">
        <f>'Heros Stats Yours'!K54</f>
        <v>0</v>
      </c>
      <c r="L54" s="130">
        <f>'Heros Stats Yours'!L54</f>
        <v>0</v>
      </c>
      <c r="M54" s="130">
        <f>'Heros Stats Yours'!M54</f>
        <v>0</v>
      </c>
      <c r="N54" s="130">
        <f>'Heros Stats Yours'!N54</f>
        <v>0.5</v>
      </c>
      <c r="O54" s="130">
        <f>'Heros Stats Yours'!O54</f>
        <v>0</v>
      </c>
      <c r="P54" s="130">
        <f>'Heros Stats Yours'!P54</f>
        <v>0</v>
      </c>
      <c r="Q54" s="130">
        <f>'Heros Stats Yours'!Q54</f>
        <v>0</v>
      </c>
      <c r="R54" s="130">
        <f>'Heros Stats Yours'!R54</f>
        <v>44</v>
      </c>
      <c r="S54" s="130">
        <f>'Heros Stats Yours'!S54</f>
        <v>44</v>
      </c>
      <c r="T54" s="130">
        <f>'Heros Stats Yours'!T54</f>
        <v>0</v>
      </c>
      <c r="U54" s="130">
        <f>'Heros Stats Yours'!U54</f>
        <v>0</v>
      </c>
      <c r="V54" s="130">
        <f>'Heros Stats Yours'!V54</f>
        <v>1.7</v>
      </c>
      <c r="W54" s="130">
        <f>'Heros Stats Yours'!W54</f>
        <v>3.25</v>
      </c>
      <c r="X54" s="99"/>
      <c r="Y54" s="99"/>
      <c r="Z54" s="99"/>
      <c r="AA54" s="99"/>
      <c r="AB54" s="99"/>
      <c r="AC54" s="99"/>
      <c r="AD54" s="99"/>
      <c r="AE54" s="99"/>
      <c r="AF54" s="99"/>
    </row>
    <row r="55" spans="1:32" ht="12.75" customHeight="1" x14ac:dyDescent="0.15">
      <c r="A55" s="101" t="b">
        <f>AND(IF((B55=Calculator!$B$19),1,0),IF((C55=Calculator!$D$19),1,0))</f>
        <v>0</v>
      </c>
      <c r="B55" s="130" t="str">
        <f>'Heros Stats Yours'!B55</f>
        <v>Koshka</v>
      </c>
      <c r="C55" s="130">
        <f>'Heros Stats Yours'!C55</f>
        <v>6</v>
      </c>
      <c r="D55" s="130">
        <f>'Heros Stats Yours'!D55</f>
        <v>1096</v>
      </c>
      <c r="E55" s="130">
        <f>'Heros Stats Yours'!E55</f>
        <v>5.0899999999999981</v>
      </c>
      <c r="F55" s="130">
        <f>'Heros Stats Yours'!F55</f>
        <v>445</v>
      </c>
      <c r="G55" s="130">
        <f>'Heros Stats Yours'!G55</f>
        <v>2.9700000000000011</v>
      </c>
      <c r="H55" s="130">
        <f>'Heros Stats Yours'!H55</f>
        <v>118.09090909090907</v>
      </c>
      <c r="I55" s="130">
        <f>'Heros Stats Yours'!I55</f>
        <v>1.0409090909090915</v>
      </c>
      <c r="J55" s="130">
        <f>'Heros Stats Yours'!J55</f>
        <v>0</v>
      </c>
      <c r="K55" s="130">
        <f>'Heros Stats Yours'!K55</f>
        <v>0</v>
      </c>
      <c r="L55" s="130">
        <f>'Heros Stats Yours'!L55</f>
        <v>0</v>
      </c>
      <c r="M55" s="130">
        <f>'Heros Stats Yours'!M55</f>
        <v>0</v>
      </c>
      <c r="N55" s="130">
        <f>'Heros Stats Yours'!N55</f>
        <v>0.5</v>
      </c>
      <c r="O55" s="130">
        <f>'Heros Stats Yours'!O55</f>
        <v>0</v>
      </c>
      <c r="P55" s="130">
        <f>'Heros Stats Yours'!P55</f>
        <v>0</v>
      </c>
      <c r="Q55" s="130">
        <f>'Heros Stats Yours'!Q55</f>
        <v>0</v>
      </c>
      <c r="R55" s="130">
        <f>'Heros Stats Yours'!R55</f>
        <v>50</v>
      </c>
      <c r="S55" s="130">
        <f>'Heros Stats Yours'!S55</f>
        <v>50</v>
      </c>
      <c r="T55" s="130">
        <f>'Heros Stats Yours'!T55</f>
        <v>0</v>
      </c>
      <c r="U55" s="130">
        <f>'Heros Stats Yours'!U55</f>
        <v>0</v>
      </c>
      <c r="V55" s="130">
        <f>'Heros Stats Yours'!V55</f>
        <v>1.7</v>
      </c>
      <c r="W55" s="130">
        <f>'Heros Stats Yours'!W55</f>
        <v>3.25</v>
      </c>
      <c r="X55" s="99"/>
      <c r="Y55" s="99"/>
      <c r="Z55" s="99"/>
      <c r="AA55" s="99"/>
      <c r="AB55" s="99"/>
      <c r="AC55" s="99"/>
      <c r="AD55" s="99"/>
      <c r="AE55" s="99"/>
      <c r="AF55" s="99"/>
    </row>
    <row r="56" spans="1:32" ht="12.75" customHeight="1" x14ac:dyDescent="0.15">
      <c r="A56" s="101" t="b">
        <f>AND(IF((B56=Calculator!$B$19),1,0),IF((C56=Calculator!$D$19),1,0))</f>
        <v>0</v>
      </c>
      <c r="B56" s="130" t="str">
        <f>'Heros Stats Yours'!B56</f>
        <v>Koshka</v>
      </c>
      <c r="C56" s="130">
        <f>'Heros Stats Yours'!C56</f>
        <v>7</v>
      </c>
      <c r="D56" s="130">
        <f>'Heros Stats Yours'!D56</f>
        <v>1163</v>
      </c>
      <c r="E56" s="130">
        <f>'Heros Stats Yours'!E56</f>
        <v>5.3999999999999977</v>
      </c>
      <c r="F56" s="130">
        <f>'Heros Stats Yours'!F56</f>
        <v>478</v>
      </c>
      <c r="G56" s="130">
        <f>'Heros Stats Yours'!G56</f>
        <v>3.1900000000000013</v>
      </c>
      <c r="H56" s="130">
        <f>'Heros Stats Yours'!H56</f>
        <v>125.90909090909088</v>
      </c>
      <c r="I56" s="130">
        <f>'Heros Stats Yours'!I56</f>
        <v>1.0490909090909097</v>
      </c>
      <c r="J56" s="130">
        <f>'Heros Stats Yours'!J56</f>
        <v>0</v>
      </c>
      <c r="K56" s="130">
        <f>'Heros Stats Yours'!K56</f>
        <v>0</v>
      </c>
      <c r="L56" s="130">
        <f>'Heros Stats Yours'!L56</f>
        <v>0</v>
      </c>
      <c r="M56" s="130">
        <f>'Heros Stats Yours'!M56</f>
        <v>0</v>
      </c>
      <c r="N56" s="130">
        <f>'Heros Stats Yours'!N56</f>
        <v>0.5</v>
      </c>
      <c r="O56" s="130">
        <f>'Heros Stats Yours'!O56</f>
        <v>0</v>
      </c>
      <c r="P56" s="130">
        <f>'Heros Stats Yours'!P56</f>
        <v>0</v>
      </c>
      <c r="Q56" s="130">
        <f>'Heros Stats Yours'!Q56</f>
        <v>0</v>
      </c>
      <c r="R56" s="130">
        <f>'Heros Stats Yours'!R56</f>
        <v>56</v>
      </c>
      <c r="S56" s="130">
        <f>'Heros Stats Yours'!S56</f>
        <v>56</v>
      </c>
      <c r="T56" s="130">
        <f>'Heros Stats Yours'!T56</f>
        <v>0</v>
      </c>
      <c r="U56" s="130">
        <f>'Heros Stats Yours'!U56</f>
        <v>0</v>
      </c>
      <c r="V56" s="130">
        <f>'Heros Stats Yours'!V56</f>
        <v>1.7</v>
      </c>
      <c r="W56" s="130">
        <f>'Heros Stats Yours'!W56</f>
        <v>3.25</v>
      </c>
      <c r="X56" s="99"/>
      <c r="Y56" s="99"/>
      <c r="Z56" s="99"/>
      <c r="AA56" s="99"/>
      <c r="AB56" s="99"/>
      <c r="AC56" s="99"/>
      <c r="AD56" s="99"/>
      <c r="AE56" s="99"/>
      <c r="AF56" s="99"/>
    </row>
    <row r="57" spans="1:32" ht="12.75" customHeight="1" x14ac:dyDescent="0.15">
      <c r="A57" s="101" t="b">
        <f>AND(IF((B57=Calculator!$B$19),1,0),IF((C57=Calculator!$D$19),1,0))</f>
        <v>0</v>
      </c>
      <c r="B57" s="130" t="str">
        <f>'Heros Stats Yours'!B57</f>
        <v>Koshka</v>
      </c>
      <c r="C57" s="130">
        <f>'Heros Stats Yours'!C57</f>
        <v>8</v>
      </c>
      <c r="D57" s="130">
        <f>'Heros Stats Yours'!D57</f>
        <v>1230</v>
      </c>
      <c r="E57" s="130">
        <f>'Heros Stats Yours'!E57</f>
        <v>5.7099999999999973</v>
      </c>
      <c r="F57" s="130">
        <f>'Heros Stats Yours'!F57</f>
        <v>511</v>
      </c>
      <c r="G57" s="130">
        <f>'Heros Stats Yours'!G57</f>
        <v>3.4100000000000015</v>
      </c>
      <c r="H57" s="130">
        <f>'Heros Stats Yours'!H57</f>
        <v>133.72727272727269</v>
      </c>
      <c r="I57" s="130">
        <f>'Heros Stats Yours'!I57</f>
        <v>1.057272727272728</v>
      </c>
      <c r="J57" s="130">
        <f>'Heros Stats Yours'!J57</f>
        <v>0</v>
      </c>
      <c r="K57" s="130">
        <f>'Heros Stats Yours'!K57</f>
        <v>0</v>
      </c>
      <c r="L57" s="130">
        <f>'Heros Stats Yours'!L57</f>
        <v>0</v>
      </c>
      <c r="M57" s="130">
        <f>'Heros Stats Yours'!M57</f>
        <v>0</v>
      </c>
      <c r="N57" s="130">
        <f>'Heros Stats Yours'!N57</f>
        <v>0.5</v>
      </c>
      <c r="O57" s="130">
        <f>'Heros Stats Yours'!O57</f>
        <v>0</v>
      </c>
      <c r="P57" s="130">
        <f>'Heros Stats Yours'!P57</f>
        <v>0</v>
      </c>
      <c r="Q57" s="130">
        <f>'Heros Stats Yours'!Q57</f>
        <v>0</v>
      </c>
      <c r="R57" s="130">
        <f>'Heros Stats Yours'!R57</f>
        <v>62</v>
      </c>
      <c r="S57" s="130">
        <f>'Heros Stats Yours'!S57</f>
        <v>62</v>
      </c>
      <c r="T57" s="130">
        <f>'Heros Stats Yours'!T57</f>
        <v>0</v>
      </c>
      <c r="U57" s="130">
        <f>'Heros Stats Yours'!U57</f>
        <v>0</v>
      </c>
      <c r="V57" s="130">
        <f>'Heros Stats Yours'!V57</f>
        <v>1.7</v>
      </c>
      <c r="W57" s="130">
        <f>'Heros Stats Yours'!W57</f>
        <v>3.25</v>
      </c>
      <c r="X57" s="99"/>
      <c r="Y57" s="99"/>
      <c r="Z57" s="99"/>
      <c r="AA57" s="99"/>
      <c r="AB57" s="99"/>
      <c r="AC57" s="99"/>
      <c r="AD57" s="99"/>
      <c r="AE57" s="99"/>
      <c r="AF57" s="99"/>
    </row>
    <row r="58" spans="1:32" ht="12.75" customHeight="1" x14ac:dyDescent="0.15">
      <c r="A58" s="101" t="b">
        <f>AND(IF((B58=Calculator!$B$19),1,0),IF((C58=Calculator!$D$19),1,0))</f>
        <v>0</v>
      </c>
      <c r="B58" s="130" t="str">
        <f>'Heros Stats Yours'!B58</f>
        <v>Koshka</v>
      </c>
      <c r="C58" s="130">
        <f>'Heros Stats Yours'!C58</f>
        <v>9</v>
      </c>
      <c r="D58" s="130">
        <f>'Heros Stats Yours'!D58</f>
        <v>1297</v>
      </c>
      <c r="E58" s="130">
        <f>'Heros Stats Yours'!E58</f>
        <v>6.0199999999999969</v>
      </c>
      <c r="F58" s="130">
        <f>'Heros Stats Yours'!F58</f>
        <v>544</v>
      </c>
      <c r="G58" s="130">
        <f>'Heros Stats Yours'!G58</f>
        <v>3.6300000000000017</v>
      </c>
      <c r="H58" s="130">
        <f>'Heros Stats Yours'!H58</f>
        <v>141.5454545454545</v>
      </c>
      <c r="I58" s="130">
        <f>'Heros Stats Yours'!I58</f>
        <v>1.0654545454545463</v>
      </c>
      <c r="J58" s="130">
        <f>'Heros Stats Yours'!J58</f>
        <v>0</v>
      </c>
      <c r="K58" s="130">
        <f>'Heros Stats Yours'!K58</f>
        <v>0</v>
      </c>
      <c r="L58" s="130">
        <f>'Heros Stats Yours'!L58</f>
        <v>0</v>
      </c>
      <c r="M58" s="130">
        <f>'Heros Stats Yours'!M58</f>
        <v>0</v>
      </c>
      <c r="N58" s="130">
        <f>'Heros Stats Yours'!N58</f>
        <v>0.5</v>
      </c>
      <c r="O58" s="130">
        <f>'Heros Stats Yours'!O58</f>
        <v>0</v>
      </c>
      <c r="P58" s="130">
        <f>'Heros Stats Yours'!P58</f>
        <v>0</v>
      </c>
      <c r="Q58" s="130">
        <f>'Heros Stats Yours'!Q58</f>
        <v>0</v>
      </c>
      <c r="R58" s="130">
        <f>'Heros Stats Yours'!R58</f>
        <v>68</v>
      </c>
      <c r="S58" s="130">
        <f>'Heros Stats Yours'!S58</f>
        <v>68</v>
      </c>
      <c r="T58" s="130">
        <f>'Heros Stats Yours'!T58</f>
        <v>0</v>
      </c>
      <c r="U58" s="130">
        <f>'Heros Stats Yours'!U58</f>
        <v>0</v>
      </c>
      <c r="V58" s="130">
        <f>'Heros Stats Yours'!V58</f>
        <v>1.7</v>
      </c>
      <c r="W58" s="130">
        <f>'Heros Stats Yours'!W58</f>
        <v>3.25</v>
      </c>
      <c r="X58" s="99"/>
      <c r="Y58" s="99"/>
      <c r="Z58" s="99"/>
      <c r="AA58" s="99"/>
      <c r="AB58" s="99"/>
      <c r="AC58" s="99"/>
      <c r="AD58" s="99"/>
      <c r="AE58" s="99"/>
      <c r="AF58" s="99"/>
    </row>
    <row r="59" spans="1:32" ht="12.75" customHeight="1" x14ac:dyDescent="0.15">
      <c r="A59" s="101" t="b">
        <f>AND(IF((B59=Calculator!$B$19),1,0),IF((C59=Calculator!$D$19),1,0))</f>
        <v>0</v>
      </c>
      <c r="B59" s="130" t="str">
        <f>'Heros Stats Yours'!B59</f>
        <v>Koshka</v>
      </c>
      <c r="C59" s="130">
        <f>'Heros Stats Yours'!C59</f>
        <v>10</v>
      </c>
      <c r="D59" s="130">
        <f>'Heros Stats Yours'!D59</f>
        <v>1364</v>
      </c>
      <c r="E59" s="130">
        <f>'Heros Stats Yours'!E59</f>
        <v>6.3299999999999965</v>
      </c>
      <c r="F59" s="130">
        <f>'Heros Stats Yours'!F59</f>
        <v>577</v>
      </c>
      <c r="G59" s="130">
        <f>'Heros Stats Yours'!G59</f>
        <v>3.8500000000000019</v>
      </c>
      <c r="H59" s="130">
        <f>'Heros Stats Yours'!H59</f>
        <v>149.36363636363632</v>
      </c>
      <c r="I59" s="130">
        <f>'Heros Stats Yours'!I59</f>
        <v>1.0736363636363646</v>
      </c>
      <c r="J59" s="130">
        <f>'Heros Stats Yours'!J59</f>
        <v>0</v>
      </c>
      <c r="K59" s="130">
        <f>'Heros Stats Yours'!K59</f>
        <v>0</v>
      </c>
      <c r="L59" s="130">
        <f>'Heros Stats Yours'!L59</f>
        <v>0</v>
      </c>
      <c r="M59" s="130">
        <f>'Heros Stats Yours'!M59</f>
        <v>0</v>
      </c>
      <c r="N59" s="130">
        <f>'Heros Stats Yours'!N59</f>
        <v>0.5</v>
      </c>
      <c r="O59" s="130">
        <f>'Heros Stats Yours'!O59</f>
        <v>0</v>
      </c>
      <c r="P59" s="130">
        <f>'Heros Stats Yours'!P59</f>
        <v>0</v>
      </c>
      <c r="Q59" s="130">
        <f>'Heros Stats Yours'!Q59</f>
        <v>0</v>
      </c>
      <c r="R59" s="130">
        <f>'Heros Stats Yours'!R59</f>
        <v>74</v>
      </c>
      <c r="S59" s="130">
        <f>'Heros Stats Yours'!S59</f>
        <v>74</v>
      </c>
      <c r="T59" s="130">
        <f>'Heros Stats Yours'!T59</f>
        <v>0</v>
      </c>
      <c r="U59" s="130">
        <f>'Heros Stats Yours'!U59</f>
        <v>0</v>
      </c>
      <c r="V59" s="130">
        <f>'Heros Stats Yours'!V59</f>
        <v>1.7</v>
      </c>
      <c r="W59" s="130">
        <f>'Heros Stats Yours'!W59</f>
        <v>3.25</v>
      </c>
      <c r="X59" s="99"/>
      <c r="Y59" s="99"/>
      <c r="Z59" s="99"/>
      <c r="AA59" s="99"/>
      <c r="AB59" s="99"/>
      <c r="AC59" s="99"/>
      <c r="AD59" s="99"/>
      <c r="AE59" s="99"/>
      <c r="AF59" s="99"/>
    </row>
    <row r="60" spans="1:32" ht="12.75" customHeight="1" x14ac:dyDescent="0.15">
      <c r="A60" s="101" t="b">
        <f>AND(IF((B60=Calculator!$B$19),1,0),IF((C60=Calculator!$D$19),1,0))</f>
        <v>0</v>
      </c>
      <c r="B60" s="130" t="str">
        <f>'Heros Stats Yours'!B60</f>
        <v>Koshka</v>
      </c>
      <c r="C60" s="130">
        <f>'Heros Stats Yours'!C60</f>
        <v>11</v>
      </c>
      <c r="D60" s="130">
        <f>'Heros Stats Yours'!D60</f>
        <v>1431</v>
      </c>
      <c r="E60" s="130">
        <f>'Heros Stats Yours'!E60</f>
        <v>6.6399999999999961</v>
      </c>
      <c r="F60" s="130">
        <f>'Heros Stats Yours'!F60</f>
        <v>610</v>
      </c>
      <c r="G60" s="130">
        <f>'Heros Stats Yours'!G60</f>
        <v>4.0700000000000021</v>
      </c>
      <c r="H60" s="130">
        <f>'Heros Stats Yours'!H60</f>
        <v>157.18181818181813</v>
      </c>
      <c r="I60" s="130">
        <f>'Heros Stats Yours'!I60</f>
        <v>1.0818181818181829</v>
      </c>
      <c r="J60" s="130">
        <f>'Heros Stats Yours'!J60</f>
        <v>0</v>
      </c>
      <c r="K60" s="130">
        <f>'Heros Stats Yours'!K60</f>
        <v>0</v>
      </c>
      <c r="L60" s="130">
        <f>'Heros Stats Yours'!L60</f>
        <v>0</v>
      </c>
      <c r="M60" s="130">
        <f>'Heros Stats Yours'!M60</f>
        <v>0</v>
      </c>
      <c r="N60" s="130">
        <f>'Heros Stats Yours'!N60</f>
        <v>0.5</v>
      </c>
      <c r="O60" s="130">
        <f>'Heros Stats Yours'!O60</f>
        <v>0</v>
      </c>
      <c r="P60" s="130">
        <f>'Heros Stats Yours'!P60</f>
        <v>0</v>
      </c>
      <c r="Q60" s="130">
        <f>'Heros Stats Yours'!Q60</f>
        <v>0</v>
      </c>
      <c r="R60" s="130">
        <f>'Heros Stats Yours'!R60</f>
        <v>80</v>
      </c>
      <c r="S60" s="130">
        <f>'Heros Stats Yours'!S60</f>
        <v>80</v>
      </c>
      <c r="T60" s="130">
        <f>'Heros Stats Yours'!T60</f>
        <v>0</v>
      </c>
      <c r="U60" s="130">
        <f>'Heros Stats Yours'!U60</f>
        <v>0</v>
      </c>
      <c r="V60" s="130">
        <f>'Heros Stats Yours'!V60</f>
        <v>1.7</v>
      </c>
      <c r="W60" s="130">
        <f>'Heros Stats Yours'!W60</f>
        <v>3.25</v>
      </c>
      <c r="X60" s="99"/>
      <c r="Y60" s="99"/>
      <c r="Z60" s="99"/>
      <c r="AA60" s="99"/>
      <c r="AB60" s="99"/>
      <c r="AC60" s="99"/>
      <c r="AD60" s="99"/>
      <c r="AE60" s="99"/>
      <c r="AF60" s="99"/>
    </row>
    <row r="61" spans="1:32" ht="12.75" customHeight="1" x14ac:dyDescent="0.15">
      <c r="A61" s="101" t="b">
        <f>AND(IF((B61=Calculator!$B$19),1,0),IF((C61=Calculator!$D$19),1,0))</f>
        <v>0</v>
      </c>
      <c r="B61" s="130" t="str">
        <f>'Heros Stats Yours'!B61</f>
        <v>Koshka</v>
      </c>
      <c r="C61" s="130">
        <f>'Heros Stats Yours'!C61</f>
        <v>12</v>
      </c>
      <c r="D61" s="130">
        <f>'Heros Stats Yours'!D61</f>
        <v>1498</v>
      </c>
      <c r="E61" s="130">
        <f>'Heros Stats Yours'!E61</f>
        <v>6.9499999999999957</v>
      </c>
      <c r="F61" s="130">
        <f>'Heros Stats Yours'!F61</f>
        <v>643</v>
      </c>
      <c r="G61" s="130">
        <f>'Heros Stats Yours'!G61</f>
        <v>4.2900000000000018</v>
      </c>
      <c r="H61" s="130">
        <f>'Heros Stats Yours'!H61</f>
        <v>164.99999999999994</v>
      </c>
      <c r="I61" s="130">
        <f>'Heros Stats Yours'!I61</f>
        <v>1.0900000000000012</v>
      </c>
      <c r="J61" s="130">
        <f>'Heros Stats Yours'!J61</f>
        <v>0</v>
      </c>
      <c r="K61" s="130">
        <f>'Heros Stats Yours'!K61</f>
        <v>0</v>
      </c>
      <c r="L61" s="130">
        <f>'Heros Stats Yours'!L61</f>
        <v>0</v>
      </c>
      <c r="M61" s="130">
        <f>'Heros Stats Yours'!M61</f>
        <v>0</v>
      </c>
      <c r="N61" s="130">
        <f>'Heros Stats Yours'!N61</f>
        <v>0.5</v>
      </c>
      <c r="O61" s="130">
        <f>'Heros Stats Yours'!O61</f>
        <v>0</v>
      </c>
      <c r="P61" s="130">
        <f>'Heros Stats Yours'!P61</f>
        <v>0</v>
      </c>
      <c r="Q61" s="130">
        <f>'Heros Stats Yours'!Q61</f>
        <v>0</v>
      </c>
      <c r="R61" s="130">
        <f>'Heros Stats Yours'!R61</f>
        <v>86</v>
      </c>
      <c r="S61" s="130">
        <f>'Heros Stats Yours'!S61</f>
        <v>86</v>
      </c>
      <c r="T61" s="130">
        <f>'Heros Stats Yours'!T61</f>
        <v>0</v>
      </c>
      <c r="U61" s="130">
        <f>'Heros Stats Yours'!U61</f>
        <v>0</v>
      </c>
      <c r="V61" s="130">
        <f>'Heros Stats Yours'!V61</f>
        <v>1.7</v>
      </c>
      <c r="W61" s="130">
        <f>'Heros Stats Yours'!W61</f>
        <v>3.25</v>
      </c>
      <c r="X61" s="99"/>
      <c r="Y61" s="99"/>
      <c r="Z61" s="99"/>
      <c r="AA61" s="99"/>
      <c r="AB61" s="99"/>
      <c r="AC61" s="99"/>
      <c r="AD61" s="99"/>
      <c r="AE61" s="99"/>
      <c r="AF61" s="99"/>
    </row>
    <row r="62" spans="1:32" ht="12.75" customHeight="1" x14ac:dyDescent="0.15">
      <c r="A62" s="101" t="b">
        <f>AND(IF((B62=Calculator!$B$19),1,0),IF((C62=Calculator!$D$19),1,0))</f>
        <v>0</v>
      </c>
      <c r="B62" s="130" t="str">
        <f>'Heros Stats Yours'!B62</f>
        <v>Krul</v>
      </c>
      <c r="C62" s="130">
        <f>'Heros Stats Yours'!C62</f>
        <v>1</v>
      </c>
      <c r="D62" s="130">
        <f>'Heros Stats Yours'!D62</f>
        <v>643</v>
      </c>
      <c r="E62" s="130">
        <f>'Heros Stats Yours'!E62</f>
        <v>3.51</v>
      </c>
      <c r="F62" s="130">
        <f>'Heros Stats Yours'!F62</f>
        <v>220</v>
      </c>
      <c r="G62" s="130">
        <f>'Heros Stats Yours'!G62</f>
        <v>1.33</v>
      </c>
      <c r="H62" s="130">
        <f>'Heros Stats Yours'!H62</f>
        <v>68</v>
      </c>
      <c r="I62" s="130">
        <f>'Heros Stats Yours'!I62</f>
        <v>1</v>
      </c>
      <c r="J62" s="130">
        <f>'Heros Stats Yours'!J62</f>
        <v>0</v>
      </c>
      <c r="K62" s="130">
        <f>'Heros Stats Yours'!K62</f>
        <v>0</v>
      </c>
      <c r="L62" s="130">
        <f>'Heros Stats Yours'!L62</f>
        <v>0</v>
      </c>
      <c r="M62" s="130">
        <f>'Heros Stats Yours'!M62</f>
        <v>0</v>
      </c>
      <c r="N62" s="130">
        <f>'Heros Stats Yours'!N62</f>
        <v>0.5</v>
      </c>
      <c r="O62" s="130">
        <f>'Heros Stats Yours'!O62</f>
        <v>0</v>
      </c>
      <c r="P62" s="130">
        <f>'Heros Stats Yours'!P62</f>
        <v>0</v>
      </c>
      <c r="Q62" s="130">
        <f>'Heros Stats Yours'!Q62</f>
        <v>0</v>
      </c>
      <c r="R62" s="130">
        <f>'Heros Stats Yours'!R62</f>
        <v>20</v>
      </c>
      <c r="S62" s="130">
        <f>'Heros Stats Yours'!S62</f>
        <v>20</v>
      </c>
      <c r="T62" s="130">
        <f>'Heros Stats Yours'!T62</f>
        <v>0</v>
      </c>
      <c r="U62" s="130">
        <f>'Heros Stats Yours'!U62</f>
        <v>0</v>
      </c>
      <c r="V62" s="130">
        <f>'Heros Stats Yours'!V62</f>
        <v>1.5</v>
      </c>
      <c r="W62" s="130">
        <f>'Heros Stats Yours'!W62</f>
        <v>3.4</v>
      </c>
      <c r="X62" s="99"/>
      <c r="Y62" s="99"/>
      <c r="Z62" s="99"/>
      <c r="AA62" s="99"/>
      <c r="AB62" s="99"/>
      <c r="AC62" s="99"/>
      <c r="AD62" s="99"/>
      <c r="AE62" s="99"/>
      <c r="AF62" s="99"/>
    </row>
    <row r="63" spans="1:32" ht="12.75" customHeight="1" x14ac:dyDescent="0.15">
      <c r="A63" s="101" t="b">
        <f>AND(IF((B63=Calculator!$B$19),1,0),IF((C63=Calculator!$D$19),1,0))</f>
        <v>0</v>
      </c>
      <c r="B63" s="130" t="str">
        <f>'Heros Stats Yours'!B63</f>
        <v>Krul</v>
      </c>
      <c r="C63" s="130">
        <f>'Heros Stats Yours'!C63</f>
        <v>2</v>
      </c>
      <c r="D63" s="130">
        <f>'Heros Stats Yours'!D63</f>
        <v>721</v>
      </c>
      <c r="E63" s="130">
        <f>'Heros Stats Yours'!E63</f>
        <v>3.8999999999999995</v>
      </c>
      <c r="F63" s="130">
        <f>'Heros Stats Yours'!F63</f>
        <v>246</v>
      </c>
      <c r="G63" s="130">
        <f>'Heros Stats Yours'!G63</f>
        <v>1.5</v>
      </c>
      <c r="H63" s="130">
        <f>'Heros Stats Yours'!H63</f>
        <v>75.818181818181813</v>
      </c>
      <c r="I63" s="130">
        <f>'Heros Stats Yours'!I63</f>
        <v>1.0327272727272727</v>
      </c>
      <c r="J63" s="130">
        <f>'Heros Stats Yours'!J63</f>
        <v>0</v>
      </c>
      <c r="K63" s="130">
        <f>'Heros Stats Yours'!K63</f>
        <v>0</v>
      </c>
      <c r="L63" s="130">
        <f>'Heros Stats Yours'!L63</f>
        <v>0</v>
      </c>
      <c r="M63" s="130">
        <f>'Heros Stats Yours'!M63</f>
        <v>0</v>
      </c>
      <c r="N63" s="130">
        <f>'Heros Stats Yours'!N63</f>
        <v>0.5</v>
      </c>
      <c r="O63" s="130">
        <f>'Heros Stats Yours'!O63</f>
        <v>0</v>
      </c>
      <c r="P63" s="130">
        <f>'Heros Stats Yours'!P63</f>
        <v>0</v>
      </c>
      <c r="Q63" s="130">
        <f>'Heros Stats Yours'!Q63</f>
        <v>0</v>
      </c>
      <c r="R63" s="130">
        <f>'Heros Stats Yours'!R63</f>
        <v>25</v>
      </c>
      <c r="S63" s="130">
        <f>'Heros Stats Yours'!S63</f>
        <v>25</v>
      </c>
      <c r="T63" s="130">
        <f>'Heros Stats Yours'!T63</f>
        <v>0</v>
      </c>
      <c r="U63" s="130">
        <f>'Heros Stats Yours'!U63</f>
        <v>0</v>
      </c>
      <c r="V63" s="130">
        <f>'Heros Stats Yours'!V63</f>
        <v>1.5</v>
      </c>
      <c r="W63" s="130">
        <f>'Heros Stats Yours'!W63</f>
        <v>3.4</v>
      </c>
      <c r="X63" s="99"/>
      <c r="Y63" s="99"/>
      <c r="Z63" s="99"/>
      <c r="AA63" s="99"/>
      <c r="AB63" s="99"/>
      <c r="AC63" s="99"/>
      <c r="AD63" s="99"/>
      <c r="AE63" s="99"/>
      <c r="AF63" s="99"/>
    </row>
    <row r="64" spans="1:32" ht="12.75" customHeight="1" x14ac:dyDescent="0.15">
      <c r="A64" s="101" t="b">
        <f>AND(IF((B64=Calculator!$B$19),1,0),IF((C64=Calculator!$D$19),1,0))</f>
        <v>0</v>
      </c>
      <c r="B64" s="130" t="str">
        <f>'Heros Stats Yours'!B64</f>
        <v>Krul</v>
      </c>
      <c r="C64" s="130">
        <f>'Heros Stats Yours'!C64</f>
        <v>3</v>
      </c>
      <c r="D64" s="130">
        <f>'Heros Stats Yours'!D64</f>
        <v>799</v>
      </c>
      <c r="E64" s="130">
        <f>'Heros Stats Yours'!E64</f>
        <v>4.2899999999999991</v>
      </c>
      <c r="F64" s="130">
        <f>'Heros Stats Yours'!F64</f>
        <v>272</v>
      </c>
      <c r="G64" s="130">
        <f>'Heros Stats Yours'!G64</f>
        <v>1.67</v>
      </c>
      <c r="H64" s="130">
        <f>'Heros Stats Yours'!H64</f>
        <v>83.636363636363626</v>
      </c>
      <c r="I64" s="130">
        <f>'Heros Stats Yours'!I64</f>
        <v>1.0654545454545454</v>
      </c>
      <c r="J64" s="130">
        <f>'Heros Stats Yours'!J64</f>
        <v>0</v>
      </c>
      <c r="K64" s="130">
        <f>'Heros Stats Yours'!K64</f>
        <v>0</v>
      </c>
      <c r="L64" s="130">
        <f>'Heros Stats Yours'!L64</f>
        <v>0</v>
      </c>
      <c r="M64" s="130">
        <f>'Heros Stats Yours'!M64</f>
        <v>0</v>
      </c>
      <c r="N64" s="130">
        <f>'Heros Stats Yours'!N64</f>
        <v>0.5</v>
      </c>
      <c r="O64" s="130">
        <f>'Heros Stats Yours'!O64</f>
        <v>0</v>
      </c>
      <c r="P64" s="130">
        <f>'Heros Stats Yours'!P64</f>
        <v>0</v>
      </c>
      <c r="Q64" s="130">
        <f>'Heros Stats Yours'!Q64</f>
        <v>0</v>
      </c>
      <c r="R64" s="130">
        <f>'Heros Stats Yours'!R64</f>
        <v>30</v>
      </c>
      <c r="S64" s="130">
        <f>'Heros Stats Yours'!S64</f>
        <v>30</v>
      </c>
      <c r="T64" s="130">
        <f>'Heros Stats Yours'!T64</f>
        <v>0</v>
      </c>
      <c r="U64" s="130">
        <f>'Heros Stats Yours'!U64</f>
        <v>0</v>
      </c>
      <c r="V64" s="130">
        <f>'Heros Stats Yours'!V64</f>
        <v>1.5</v>
      </c>
      <c r="W64" s="130">
        <f>'Heros Stats Yours'!W64</f>
        <v>3.4</v>
      </c>
      <c r="X64" s="99"/>
      <c r="Y64" s="99"/>
      <c r="Z64" s="99"/>
      <c r="AA64" s="99"/>
      <c r="AB64" s="99"/>
      <c r="AC64" s="99"/>
      <c r="AD64" s="99"/>
      <c r="AE64" s="99"/>
      <c r="AF64" s="99"/>
    </row>
    <row r="65" spans="1:32" ht="12.75" customHeight="1" x14ac:dyDescent="0.15">
      <c r="A65" s="101" t="b">
        <f>AND(IF((B65=Calculator!$B$19),1,0),IF((C65=Calculator!$D$19),1,0))</f>
        <v>0</v>
      </c>
      <c r="B65" s="130" t="str">
        <f>'Heros Stats Yours'!B65</f>
        <v>Krul</v>
      </c>
      <c r="C65" s="130">
        <f>'Heros Stats Yours'!C65</f>
        <v>4</v>
      </c>
      <c r="D65" s="130">
        <f>'Heros Stats Yours'!D65</f>
        <v>877</v>
      </c>
      <c r="E65" s="130">
        <f>'Heros Stats Yours'!E65</f>
        <v>4.6799999999999988</v>
      </c>
      <c r="F65" s="130">
        <f>'Heros Stats Yours'!F65</f>
        <v>298</v>
      </c>
      <c r="G65" s="130">
        <f>'Heros Stats Yours'!G65</f>
        <v>1.8399999999999999</v>
      </c>
      <c r="H65" s="130">
        <f>'Heros Stats Yours'!H65</f>
        <v>91.454545454545439</v>
      </c>
      <c r="I65" s="130">
        <f>'Heros Stats Yours'!I65</f>
        <v>1.0981818181818181</v>
      </c>
      <c r="J65" s="130">
        <f>'Heros Stats Yours'!J65</f>
        <v>0</v>
      </c>
      <c r="K65" s="130">
        <f>'Heros Stats Yours'!K65</f>
        <v>0</v>
      </c>
      <c r="L65" s="130">
        <f>'Heros Stats Yours'!L65</f>
        <v>0</v>
      </c>
      <c r="M65" s="130">
        <f>'Heros Stats Yours'!M65</f>
        <v>0</v>
      </c>
      <c r="N65" s="130">
        <f>'Heros Stats Yours'!N65</f>
        <v>0.5</v>
      </c>
      <c r="O65" s="130">
        <f>'Heros Stats Yours'!O65</f>
        <v>0</v>
      </c>
      <c r="P65" s="130">
        <f>'Heros Stats Yours'!P65</f>
        <v>0</v>
      </c>
      <c r="Q65" s="130">
        <f>'Heros Stats Yours'!Q65</f>
        <v>0</v>
      </c>
      <c r="R65" s="130">
        <f>'Heros Stats Yours'!R65</f>
        <v>35</v>
      </c>
      <c r="S65" s="130">
        <f>'Heros Stats Yours'!S65</f>
        <v>35</v>
      </c>
      <c r="T65" s="130">
        <f>'Heros Stats Yours'!T65</f>
        <v>0</v>
      </c>
      <c r="U65" s="130">
        <f>'Heros Stats Yours'!U65</f>
        <v>0</v>
      </c>
      <c r="V65" s="130">
        <f>'Heros Stats Yours'!V65</f>
        <v>1.5</v>
      </c>
      <c r="W65" s="130">
        <f>'Heros Stats Yours'!W65</f>
        <v>3.4</v>
      </c>
      <c r="X65" s="99"/>
      <c r="Y65" s="99"/>
      <c r="Z65" s="99"/>
      <c r="AA65" s="99"/>
      <c r="AB65" s="99"/>
      <c r="AC65" s="99"/>
      <c r="AD65" s="99"/>
      <c r="AE65" s="99"/>
      <c r="AF65" s="99"/>
    </row>
    <row r="66" spans="1:32" ht="12.75" customHeight="1" x14ac:dyDescent="0.15">
      <c r="A66" s="101" t="b">
        <f>AND(IF((B66=Calculator!$B$19),1,0),IF((C66=Calculator!$D$19),1,0))</f>
        <v>0</v>
      </c>
      <c r="B66" s="130" t="str">
        <f>'Heros Stats Yours'!B66</f>
        <v>Krul</v>
      </c>
      <c r="C66" s="130">
        <f>'Heros Stats Yours'!C66</f>
        <v>5</v>
      </c>
      <c r="D66" s="130">
        <f>'Heros Stats Yours'!D66</f>
        <v>955</v>
      </c>
      <c r="E66" s="130">
        <f>'Heros Stats Yours'!E66</f>
        <v>5.0699999999999985</v>
      </c>
      <c r="F66" s="130">
        <f>'Heros Stats Yours'!F66</f>
        <v>324</v>
      </c>
      <c r="G66" s="130">
        <f>'Heros Stats Yours'!G66</f>
        <v>2.0099999999999998</v>
      </c>
      <c r="H66" s="130">
        <f>'Heros Stats Yours'!H66</f>
        <v>99.272727272727252</v>
      </c>
      <c r="I66" s="130">
        <f>'Heros Stats Yours'!I66</f>
        <v>1.1309090909090909</v>
      </c>
      <c r="J66" s="130">
        <f>'Heros Stats Yours'!J66</f>
        <v>0</v>
      </c>
      <c r="K66" s="130">
        <f>'Heros Stats Yours'!K66</f>
        <v>0</v>
      </c>
      <c r="L66" s="130">
        <f>'Heros Stats Yours'!L66</f>
        <v>0</v>
      </c>
      <c r="M66" s="130">
        <f>'Heros Stats Yours'!M66</f>
        <v>0</v>
      </c>
      <c r="N66" s="130">
        <f>'Heros Stats Yours'!N66</f>
        <v>0.5</v>
      </c>
      <c r="O66" s="130">
        <f>'Heros Stats Yours'!O66</f>
        <v>0</v>
      </c>
      <c r="P66" s="130">
        <f>'Heros Stats Yours'!P66</f>
        <v>0</v>
      </c>
      <c r="Q66" s="130">
        <f>'Heros Stats Yours'!Q66</f>
        <v>0</v>
      </c>
      <c r="R66" s="130">
        <f>'Heros Stats Yours'!R66</f>
        <v>40</v>
      </c>
      <c r="S66" s="130">
        <f>'Heros Stats Yours'!S66</f>
        <v>40</v>
      </c>
      <c r="T66" s="130">
        <f>'Heros Stats Yours'!T66</f>
        <v>0</v>
      </c>
      <c r="U66" s="130">
        <f>'Heros Stats Yours'!U66</f>
        <v>0</v>
      </c>
      <c r="V66" s="130">
        <f>'Heros Stats Yours'!V66</f>
        <v>1.5</v>
      </c>
      <c r="W66" s="130">
        <f>'Heros Stats Yours'!W66</f>
        <v>3.4</v>
      </c>
      <c r="X66" s="99"/>
      <c r="Y66" s="99"/>
      <c r="Z66" s="99"/>
      <c r="AA66" s="99"/>
      <c r="AB66" s="99"/>
      <c r="AC66" s="99"/>
      <c r="AD66" s="99"/>
      <c r="AE66" s="99"/>
      <c r="AF66" s="99"/>
    </row>
    <row r="67" spans="1:32" ht="12.75" customHeight="1" x14ac:dyDescent="0.15">
      <c r="A67" s="101" t="b">
        <f>AND(IF((B67=Calculator!$B$19),1,0),IF((C67=Calculator!$D$19),1,0))</f>
        <v>0</v>
      </c>
      <c r="B67" s="130" t="str">
        <f>'Heros Stats Yours'!B67</f>
        <v>Krul</v>
      </c>
      <c r="C67" s="130">
        <f>'Heros Stats Yours'!C67</f>
        <v>6</v>
      </c>
      <c r="D67" s="130">
        <f>'Heros Stats Yours'!D67</f>
        <v>1033</v>
      </c>
      <c r="E67" s="130">
        <f>'Heros Stats Yours'!E67</f>
        <v>5.4599999999999982</v>
      </c>
      <c r="F67" s="130">
        <f>'Heros Stats Yours'!F67</f>
        <v>350</v>
      </c>
      <c r="G67" s="130">
        <f>'Heros Stats Yours'!G67</f>
        <v>2.1799999999999997</v>
      </c>
      <c r="H67" s="130">
        <f>'Heros Stats Yours'!H67</f>
        <v>107.09090909090907</v>
      </c>
      <c r="I67" s="130">
        <f>'Heros Stats Yours'!I67</f>
        <v>1.1636363636363636</v>
      </c>
      <c r="J67" s="130">
        <f>'Heros Stats Yours'!J67</f>
        <v>0</v>
      </c>
      <c r="K67" s="130">
        <f>'Heros Stats Yours'!K67</f>
        <v>0</v>
      </c>
      <c r="L67" s="130">
        <f>'Heros Stats Yours'!L67</f>
        <v>0</v>
      </c>
      <c r="M67" s="130">
        <f>'Heros Stats Yours'!M67</f>
        <v>0</v>
      </c>
      <c r="N67" s="130">
        <f>'Heros Stats Yours'!N67</f>
        <v>0.5</v>
      </c>
      <c r="O67" s="130">
        <f>'Heros Stats Yours'!O67</f>
        <v>0</v>
      </c>
      <c r="P67" s="130">
        <f>'Heros Stats Yours'!P67</f>
        <v>0</v>
      </c>
      <c r="Q67" s="130">
        <f>'Heros Stats Yours'!Q67</f>
        <v>0</v>
      </c>
      <c r="R67" s="130">
        <f>'Heros Stats Yours'!R67</f>
        <v>45</v>
      </c>
      <c r="S67" s="130">
        <f>'Heros Stats Yours'!S67</f>
        <v>45</v>
      </c>
      <c r="T67" s="130">
        <f>'Heros Stats Yours'!T67</f>
        <v>0</v>
      </c>
      <c r="U67" s="130">
        <f>'Heros Stats Yours'!U67</f>
        <v>0</v>
      </c>
      <c r="V67" s="130">
        <f>'Heros Stats Yours'!V67</f>
        <v>1.5</v>
      </c>
      <c r="W67" s="130">
        <f>'Heros Stats Yours'!W67</f>
        <v>3.4</v>
      </c>
      <c r="X67" s="99"/>
      <c r="Y67" s="99"/>
      <c r="Z67" s="99"/>
      <c r="AA67" s="99"/>
      <c r="AB67" s="99"/>
      <c r="AC67" s="99"/>
      <c r="AD67" s="99"/>
      <c r="AE67" s="99"/>
      <c r="AF67" s="99"/>
    </row>
    <row r="68" spans="1:32" ht="12.75" customHeight="1" x14ac:dyDescent="0.15">
      <c r="A68" s="101" t="b">
        <f>AND(IF((B68=Calculator!$B$19),1,0),IF((C68=Calculator!$D$19),1,0))</f>
        <v>0</v>
      </c>
      <c r="B68" s="130" t="str">
        <f>'Heros Stats Yours'!B68</f>
        <v>Krul</v>
      </c>
      <c r="C68" s="130">
        <f>'Heros Stats Yours'!C68</f>
        <v>7</v>
      </c>
      <c r="D68" s="130">
        <f>'Heros Stats Yours'!D68</f>
        <v>1111</v>
      </c>
      <c r="E68" s="130">
        <f>'Heros Stats Yours'!E68</f>
        <v>5.8499999999999979</v>
      </c>
      <c r="F68" s="130">
        <f>'Heros Stats Yours'!F68</f>
        <v>376</v>
      </c>
      <c r="G68" s="130">
        <f>'Heros Stats Yours'!G68</f>
        <v>2.3499999999999996</v>
      </c>
      <c r="H68" s="130">
        <f>'Heros Stats Yours'!H68</f>
        <v>114.90909090909088</v>
      </c>
      <c r="I68" s="130">
        <f>'Heros Stats Yours'!I68</f>
        <v>1.1963636363636363</v>
      </c>
      <c r="J68" s="130">
        <f>'Heros Stats Yours'!J68</f>
        <v>0</v>
      </c>
      <c r="K68" s="130">
        <f>'Heros Stats Yours'!K68</f>
        <v>0</v>
      </c>
      <c r="L68" s="130">
        <f>'Heros Stats Yours'!L68</f>
        <v>0</v>
      </c>
      <c r="M68" s="130">
        <f>'Heros Stats Yours'!M68</f>
        <v>0</v>
      </c>
      <c r="N68" s="130">
        <f>'Heros Stats Yours'!N68</f>
        <v>0.5</v>
      </c>
      <c r="O68" s="130">
        <f>'Heros Stats Yours'!O68</f>
        <v>0</v>
      </c>
      <c r="P68" s="130">
        <f>'Heros Stats Yours'!P68</f>
        <v>0</v>
      </c>
      <c r="Q68" s="130">
        <f>'Heros Stats Yours'!Q68</f>
        <v>0</v>
      </c>
      <c r="R68" s="130">
        <f>'Heros Stats Yours'!R68</f>
        <v>50</v>
      </c>
      <c r="S68" s="130">
        <f>'Heros Stats Yours'!S68</f>
        <v>50</v>
      </c>
      <c r="T68" s="130">
        <f>'Heros Stats Yours'!T68</f>
        <v>0</v>
      </c>
      <c r="U68" s="130">
        <f>'Heros Stats Yours'!U68</f>
        <v>0</v>
      </c>
      <c r="V68" s="130">
        <f>'Heros Stats Yours'!V68</f>
        <v>1.5</v>
      </c>
      <c r="W68" s="130">
        <f>'Heros Stats Yours'!W68</f>
        <v>3.4</v>
      </c>
      <c r="X68" s="99"/>
      <c r="Y68" s="99"/>
      <c r="Z68" s="99"/>
      <c r="AA68" s="99"/>
      <c r="AB68" s="99"/>
      <c r="AC68" s="99"/>
      <c r="AD68" s="99"/>
      <c r="AE68" s="99"/>
      <c r="AF68" s="99"/>
    </row>
    <row r="69" spans="1:32" ht="12.75" customHeight="1" x14ac:dyDescent="0.15">
      <c r="A69" s="101" t="b">
        <f>AND(IF((B69=Calculator!$B$19),1,0),IF((C69=Calculator!$D$19),1,0))</f>
        <v>0</v>
      </c>
      <c r="B69" s="130" t="str">
        <f>'Heros Stats Yours'!B69</f>
        <v>Krul</v>
      </c>
      <c r="C69" s="130">
        <f>'Heros Stats Yours'!C69</f>
        <v>8</v>
      </c>
      <c r="D69" s="130">
        <f>'Heros Stats Yours'!D69</f>
        <v>1189</v>
      </c>
      <c r="E69" s="130">
        <f>'Heros Stats Yours'!E69</f>
        <v>6.2399999999999975</v>
      </c>
      <c r="F69" s="130">
        <f>'Heros Stats Yours'!F69</f>
        <v>402</v>
      </c>
      <c r="G69" s="130">
        <f>'Heros Stats Yours'!G69</f>
        <v>2.5199999999999996</v>
      </c>
      <c r="H69" s="130">
        <f>'Heros Stats Yours'!H69</f>
        <v>122.72727272727269</v>
      </c>
      <c r="I69" s="130">
        <f>'Heros Stats Yours'!I69</f>
        <v>1.229090909090909</v>
      </c>
      <c r="J69" s="130">
        <f>'Heros Stats Yours'!J69</f>
        <v>0</v>
      </c>
      <c r="K69" s="130">
        <f>'Heros Stats Yours'!K69</f>
        <v>0</v>
      </c>
      <c r="L69" s="130">
        <f>'Heros Stats Yours'!L69</f>
        <v>0</v>
      </c>
      <c r="M69" s="130">
        <f>'Heros Stats Yours'!M69</f>
        <v>0</v>
      </c>
      <c r="N69" s="130">
        <f>'Heros Stats Yours'!N69</f>
        <v>0.5</v>
      </c>
      <c r="O69" s="130">
        <f>'Heros Stats Yours'!O69</f>
        <v>0</v>
      </c>
      <c r="P69" s="130">
        <f>'Heros Stats Yours'!P69</f>
        <v>0</v>
      </c>
      <c r="Q69" s="130">
        <f>'Heros Stats Yours'!Q69</f>
        <v>0</v>
      </c>
      <c r="R69" s="130">
        <f>'Heros Stats Yours'!R69</f>
        <v>55</v>
      </c>
      <c r="S69" s="130">
        <f>'Heros Stats Yours'!S69</f>
        <v>55</v>
      </c>
      <c r="T69" s="130">
        <f>'Heros Stats Yours'!T69</f>
        <v>0</v>
      </c>
      <c r="U69" s="130">
        <f>'Heros Stats Yours'!U69</f>
        <v>0</v>
      </c>
      <c r="V69" s="130">
        <f>'Heros Stats Yours'!V69</f>
        <v>1.5</v>
      </c>
      <c r="W69" s="130">
        <f>'Heros Stats Yours'!W69</f>
        <v>3.4</v>
      </c>
      <c r="X69" s="99"/>
      <c r="Y69" s="99"/>
      <c r="Z69" s="99"/>
      <c r="AA69" s="99"/>
      <c r="AB69" s="99"/>
      <c r="AC69" s="99"/>
      <c r="AD69" s="99"/>
      <c r="AE69" s="99"/>
      <c r="AF69" s="99"/>
    </row>
    <row r="70" spans="1:32" ht="12.75" customHeight="1" x14ac:dyDescent="0.15">
      <c r="A70" s="101" t="b">
        <f>AND(IF((B70=Calculator!$B$19),1,0),IF((C70=Calculator!$D$19),1,0))</f>
        <v>0</v>
      </c>
      <c r="B70" s="130" t="str">
        <f>'Heros Stats Yours'!B70</f>
        <v>Krul</v>
      </c>
      <c r="C70" s="130">
        <f>'Heros Stats Yours'!C70</f>
        <v>9</v>
      </c>
      <c r="D70" s="130">
        <f>'Heros Stats Yours'!D70</f>
        <v>1267</v>
      </c>
      <c r="E70" s="130">
        <f>'Heros Stats Yours'!E70</f>
        <v>6.6299999999999972</v>
      </c>
      <c r="F70" s="130">
        <f>'Heros Stats Yours'!F70</f>
        <v>428</v>
      </c>
      <c r="G70" s="130">
        <f>'Heros Stats Yours'!G70</f>
        <v>2.6899999999999995</v>
      </c>
      <c r="H70" s="130">
        <f>'Heros Stats Yours'!H70</f>
        <v>130.5454545454545</v>
      </c>
      <c r="I70" s="130">
        <f>'Heros Stats Yours'!I70</f>
        <v>1.2618181818181817</v>
      </c>
      <c r="J70" s="130">
        <f>'Heros Stats Yours'!J70</f>
        <v>0</v>
      </c>
      <c r="K70" s="130">
        <f>'Heros Stats Yours'!K70</f>
        <v>0</v>
      </c>
      <c r="L70" s="130">
        <f>'Heros Stats Yours'!L70</f>
        <v>0</v>
      </c>
      <c r="M70" s="130">
        <f>'Heros Stats Yours'!M70</f>
        <v>0</v>
      </c>
      <c r="N70" s="130">
        <f>'Heros Stats Yours'!N70</f>
        <v>0.5</v>
      </c>
      <c r="O70" s="130">
        <f>'Heros Stats Yours'!O70</f>
        <v>0</v>
      </c>
      <c r="P70" s="130">
        <f>'Heros Stats Yours'!P70</f>
        <v>0</v>
      </c>
      <c r="Q70" s="130">
        <f>'Heros Stats Yours'!Q70</f>
        <v>0</v>
      </c>
      <c r="R70" s="130">
        <f>'Heros Stats Yours'!R70</f>
        <v>60</v>
      </c>
      <c r="S70" s="130">
        <f>'Heros Stats Yours'!S70</f>
        <v>60</v>
      </c>
      <c r="T70" s="130">
        <f>'Heros Stats Yours'!T70</f>
        <v>0</v>
      </c>
      <c r="U70" s="130">
        <f>'Heros Stats Yours'!U70</f>
        <v>0</v>
      </c>
      <c r="V70" s="130">
        <f>'Heros Stats Yours'!V70</f>
        <v>1.5</v>
      </c>
      <c r="W70" s="130">
        <f>'Heros Stats Yours'!W70</f>
        <v>3.4</v>
      </c>
      <c r="X70" s="99"/>
      <c r="Y70" s="99"/>
      <c r="Z70" s="99"/>
      <c r="AA70" s="99"/>
      <c r="AB70" s="99"/>
      <c r="AC70" s="99"/>
      <c r="AD70" s="99"/>
      <c r="AE70" s="99"/>
      <c r="AF70" s="99"/>
    </row>
    <row r="71" spans="1:32" ht="12.75" customHeight="1" x14ac:dyDescent="0.15">
      <c r="A71" s="101" t="b">
        <f>AND(IF((B71=Calculator!$B$19),1,0),IF((C71=Calculator!$D$19),1,0))</f>
        <v>0</v>
      </c>
      <c r="B71" s="130" t="str">
        <f>'Heros Stats Yours'!B71</f>
        <v>Krul</v>
      </c>
      <c r="C71" s="130">
        <f>'Heros Stats Yours'!C71</f>
        <v>10</v>
      </c>
      <c r="D71" s="130">
        <f>'Heros Stats Yours'!D71</f>
        <v>1345</v>
      </c>
      <c r="E71" s="130">
        <f>'Heros Stats Yours'!E71</f>
        <v>7.0199999999999969</v>
      </c>
      <c r="F71" s="130">
        <f>'Heros Stats Yours'!F71</f>
        <v>454</v>
      </c>
      <c r="G71" s="130">
        <f>'Heros Stats Yours'!G71</f>
        <v>2.8599999999999994</v>
      </c>
      <c r="H71" s="130">
        <f>'Heros Stats Yours'!H71</f>
        <v>138.36363636363632</v>
      </c>
      <c r="I71" s="130">
        <f>'Heros Stats Yours'!I71</f>
        <v>1.2945454545454544</v>
      </c>
      <c r="J71" s="130">
        <f>'Heros Stats Yours'!J71</f>
        <v>0</v>
      </c>
      <c r="K71" s="130">
        <f>'Heros Stats Yours'!K71</f>
        <v>0</v>
      </c>
      <c r="L71" s="130">
        <f>'Heros Stats Yours'!L71</f>
        <v>0</v>
      </c>
      <c r="M71" s="130">
        <f>'Heros Stats Yours'!M71</f>
        <v>0</v>
      </c>
      <c r="N71" s="130">
        <f>'Heros Stats Yours'!N71</f>
        <v>0.5</v>
      </c>
      <c r="O71" s="130">
        <f>'Heros Stats Yours'!O71</f>
        <v>0</v>
      </c>
      <c r="P71" s="130">
        <f>'Heros Stats Yours'!P71</f>
        <v>0</v>
      </c>
      <c r="Q71" s="130">
        <f>'Heros Stats Yours'!Q71</f>
        <v>0</v>
      </c>
      <c r="R71" s="130">
        <f>'Heros Stats Yours'!R71</f>
        <v>65</v>
      </c>
      <c r="S71" s="130">
        <f>'Heros Stats Yours'!S71</f>
        <v>65</v>
      </c>
      <c r="T71" s="130">
        <f>'Heros Stats Yours'!T71</f>
        <v>0</v>
      </c>
      <c r="U71" s="130">
        <f>'Heros Stats Yours'!U71</f>
        <v>0</v>
      </c>
      <c r="V71" s="130">
        <f>'Heros Stats Yours'!V71</f>
        <v>1.5</v>
      </c>
      <c r="W71" s="130">
        <f>'Heros Stats Yours'!W71</f>
        <v>3.4</v>
      </c>
      <c r="X71" s="99"/>
      <c r="Y71" s="99"/>
      <c r="Z71" s="99"/>
      <c r="AA71" s="99"/>
      <c r="AB71" s="99"/>
      <c r="AC71" s="99"/>
      <c r="AD71" s="99"/>
      <c r="AE71" s="99"/>
      <c r="AF71" s="99"/>
    </row>
    <row r="72" spans="1:32" ht="12.75" customHeight="1" x14ac:dyDescent="0.15">
      <c r="A72" s="101" t="b">
        <f>AND(IF((B72=Calculator!$B$19),1,0),IF((C72=Calculator!$D$19),1,0))</f>
        <v>0</v>
      </c>
      <c r="B72" s="130" t="str">
        <f>'Heros Stats Yours'!B72</f>
        <v>Krul</v>
      </c>
      <c r="C72" s="130">
        <f>'Heros Stats Yours'!C72</f>
        <v>11</v>
      </c>
      <c r="D72" s="130">
        <f>'Heros Stats Yours'!D72</f>
        <v>1423</v>
      </c>
      <c r="E72" s="130">
        <f>'Heros Stats Yours'!E72</f>
        <v>7.4099999999999966</v>
      </c>
      <c r="F72" s="130">
        <f>'Heros Stats Yours'!F72</f>
        <v>480</v>
      </c>
      <c r="G72" s="130">
        <f>'Heros Stats Yours'!G72</f>
        <v>3.0299999999999994</v>
      </c>
      <c r="H72" s="130">
        <f>'Heros Stats Yours'!H72</f>
        <v>146.18181818181813</v>
      </c>
      <c r="I72" s="130">
        <f>'Heros Stats Yours'!I72</f>
        <v>1.3272727272727272</v>
      </c>
      <c r="J72" s="130">
        <f>'Heros Stats Yours'!J72</f>
        <v>0</v>
      </c>
      <c r="K72" s="130">
        <f>'Heros Stats Yours'!K72</f>
        <v>0</v>
      </c>
      <c r="L72" s="130">
        <f>'Heros Stats Yours'!L72</f>
        <v>0</v>
      </c>
      <c r="M72" s="130">
        <f>'Heros Stats Yours'!M72</f>
        <v>0</v>
      </c>
      <c r="N72" s="130">
        <f>'Heros Stats Yours'!N72</f>
        <v>0.5</v>
      </c>
      <c r="O72" s="130">
        <f>'Heros Stats Yours'!O72</f>
        <v>0</v>
      </c>
      <c r="P72" s="130">
        <f>'Heros Stats Yours'!P72</f>
        <v>0</v>
      </c>
      <c r="Q72" s="130">
        <f>'Heros Stats Yours'!Q72</f>
        <v>0</v>
      </c>
      <c r="R72" s="130">
        <f>'Heros Stats Yours'!R72</f>
        <v>70</v>
      </c>
      <c r="S72" s="130">
        <f>'Heros Stats Yours'!S72</f>
        <v>70</v>
      </c>
      <c r="T72" s="130">
        <f>'Heros Stats Yours'!T72</f>
        <v>0</v>
      </c>
      <c r="U72" s="130">
        <f>'Heros Stats Yours'!U72</f>
        <v>0</v>
      </c>
      <c r="V72" s="130">
        <f>'Heros Stats Yours'!V72</f>
        <v>1.5</v>
      </c>
      <c r="W72" s="130">
        <f>'Heros Stats Yours'!W72</f>
        <v>3.4</v>
      </c>
      <c r="X72" s="99"/>
      <c r="Y72" s="99"/>
      <c r="Z72" s="99"/>
      <c r="AA72" s="99"/>
      <c r="AB72" s="99"/>
      <c r="AC72" s="99"/>
      <c r="AD72" s="99"/>
      <c r="AE72" s="99"/>
      <c r="AF72" s="99"/>
    </row>
    <row r="73" spans="1:32" ht="12.75" customHeight="1" x14ac:dyDescent="0.15">
      <c r="A73" s="101" t="b">
        <f>AND(IF((B73=Calculator!$B$19),1,0),IF((C73=Calculator!$D$19),1,0))</f>
        <v>0</v>
      </c>
      <c r="B73" s="130" t="str">
        <f>'Heros Stats Yours'!B73</f>
        <v>Krul</v>
      </c>
      <c r="C73" s="130">
        <f>'Heros Stats Yours'!C73</f>
        <v>12</v>
      </c>
      <c r="D73" s="130">
        <f>'Heros Stats Yours'!D73</f>
        <v>1501</v>
      </c>
      <c r="E73" s="130">
        <f>'Heros Stats Yours'!E73</f>
        <v>7.7999999999999963</v>
      </c>
      <c r="F73" s="130">
        <f>'Heros Stats Yours'!F73</f>
        <v>506</v>
      </c>
      <c r="G73" s="130">
        <f>'Heros Stats Yours'!G73</f>
        <v>3.1999999999999993</v>
      </c>
      <c r="H73" s="130">
        <f>'Heros Stats Yours'!H73</f>
        <v>153.99999999999994</v>
      </c>
      <c r="I73" s="130">
        <f>'Heros Stats Yours'!I73</f>
        <v>1.3599999999999999</v>
      </c>
      <c r="J73" s="130">
        <f>'Heros Stats Yours'!J73</f>
        <v>0</v>
      </c>
      <c r="K73" s="130">
        <f>'Heros Stats Yours'!K73</f>
        <v>0</v>
      </c>
      <c r="L73" s="130">
        <f>'Heros Stats Yours'!L73</f>
        <v>0</v>
      </c>
      <c r="M73" s="130">
        <f>'Heros Stats Yours'!M73</f>
        <v>0</v>
      </c>
      <c r="N73" s="130">
        <f>'Heros Stats Yours'!N73</f>
        <v>0.5</v>
      </c>
      <c r="O73" s="130">
        <f>'Heros Stats Yours'!O73</f>
        <v>0</v>
      </c>
      <c r="P73" s="130">
        <f>'Heros Stats Yours'!P73</f>
        <v>0</v>
      </c>
      <c r="Q73" s="130">
        <f>'Heros Stats Yours'!Q73</f>
        <v>0</v>
      </c>
      <c r="R73" s="130">
        <f>'Heros Stats Yours'!R73</f>
        <v>75</v>
      </c>
      <c r="S73" s="130">
        <f>'Heros Stats Yours'!S73</f>
        <v>75</v>
      </c>
      <c r="T73" s="130">
        <f>'Heros Stats Yours'!T73</f>
        <v>0</v>
      </c>
      <c r="U73" s="130">
        <f>'Heros Stats Yours'!U73</f>
        <v>0</v>
      </c>
      <c r="V73" s="130">
        <f>'Heros Stats Yours'!V73</f>
        <v>1.5</v>
      </c>
      <c r="W73" s="130">
        <f>'Heros Stats Yours'!W73</f>
        <v>3.4</v>
      </c>
      <c r="X73" s="99"/>
      <c r="Y73" s="99"/>
      <c r="Z73" s="99"/>
      <c r="AA73" s="99"/>
      <c r="AB73" s="99"/>
      <c r="AC73" s="99"/>
      <c r="AD73" s="99"/>
      <c r="AE73" s="99"/>
      <c r="AF73" s="99"/>
    </row>
    <row r="74" spans="1:32" ht="12.75" customHeight="1" x14ac:dyDescent="0.15">
      <c r="A74" s="101" t="b">
        <f>AND(IF((B74=Calculator!$B$19),1,0),IF((C74=Calculator!$D$19),1,0))</f>
        <v>0</v>
      </c>
      <c r="B74" s="130" t="str">
        <f>'Heros Stats Yours'!B74</f>
        <v>Petal</v>
      </c>
      <c r="C74" s="130">
        <f>'Heros Stats Yours'!C74</f>
        <v>1</v>
      </c>
      <c r="D74" s="130">
        <f>'Heros Stats Yours'!D74</f>
        <v>620</v>
      </c>
      <c r="E74" s="130">
        <f>'Heros Stats Yours'!E74</f>
        <v>2.0699999999999998</v>
      </c>
      <c r="F74" s="130">
        <f>'Heros Stats Yours'!F74</f>
        <v>340</v>
      </c>
      <c r="G74" s="130">
        <f>'Heros Stats Yours'!G74</f>
        <v>2.27</v>
      </c>
      <c r="H74" s="130">
        <f>'Heros Stats Yours'!H74</f>
        <v>64</v>
      </c>
      <c r="I74" s="130">
        <f>'Heros Stats Yours'!I74</f>
        <v>1</v>
      </c>
      <c r="J74" s="130">
        <f>'Heros Stats Yours'!J74</f>
        <v>0</v>
      </c>
      <c r="K74" s="130">
        <f>'Heros Stats Yours'!K74</f>
        <v>0</v>
      </c>
      <c r="L74" s="130">
        <f>'Heros Stats Yours'!L74</f>
        <v>0</v>
      </c>
      <c r="M74" s="130">
        <f>'Heros Stats Yours'!M74</f>
        <v>0</v>
      </c>
      <c r="N74" s="130">
        <f>'Heros Stats Yours'!N74</f>
        <v>0.5</v>
      </c>
      <c r="O74" s="130">
        <f>'Heros Stats Yours'!O74</f>
        <v>0</v>
      </c>
      <c r="P74" s="130">
        <f>'Heros Stats Yours'!P74</f>
        <v>0</v>
      </c>
      <c r="Q74" s="130">
        <f>'Heros Stats Yours'!Q74</f>
        <v>0</v>
      </c>
      <c r="R74" s="130">
        <f>'Heros Stats Yours'!R74</f>
        <v>20</v>
      </c>
      <c r="S74" s="130">
        <f>'Heros Stats Yours'!S74</f>
        <v>20</v>
      </c>
      <c r="T74" s="130">
        <f>'Heros Stats Yours'!T74</f>
        <v>0</v>
      </c>
      <c r="U74" s="130">
        <f>'Heros Stats Yours'!U74</f>
        <v>0</v>
      </c>
      <c r="V74" s="130">
        <f>'Heros Stats Yours'!V74</f>
        <v>6</v>
      </c>
      <c r="W74" s="130">
        <f>'Heros Stats Yours'!W74</f>
        <v>3.2</v>
      </c>
      <c r="X74" s="99"/>
      <c r="Y74" s="99"/>
      <c r="Z74" s="99"/>
      <c r="AA74" s="99"/>
      <c r="AB74" s="99"/>
      <c r="AC74" s="99"/>
      <c r="AD74" s="99"/>
      <c r="AE74" s="99"/>
      <c r="AF74" s="99"/>
    </row>
    <row r="75" spans="1:32" ht="12.75" customHeight="1" x14ac:dyDescent="0.15">
      <c r="A75" s="101" t="b">
        <f>AND(IF((B75=Calculator!$B$19),1,0),IF((C75=Calculator!$D$19),1,0))</f>
        <v>0</v>
      </c>
      <c r="B75" s="130" t="str">
        <f>'Heros Stats Yours'!B75</f>
        <v>Petal</v>
      </c>
      <c r="C75" s="130">
        <f>'Heros Stats Yours'!C75</f>
        <v>2</v>
      </c>
      <c r="D75" s="130">
        <f>'Heros Stats Yours'!D75</f>
        <v>686</v>
      </c>
      <c r="E75" s="130">
        <f>'Heros Stats Yours'!E75</f>
        <v>2.29</v>
      </c>
      <c r="F75" s="130">
        <f>'Heros Stats Yours'!F75</f>
        <v>375</v>
      </c>
      <c r="G75" s="130">
        <f>'Heros Stats Yours'!G75</f>
        <v>2.5</v>
      </c>
      <c r="H75" s="130">
        <f>'Heros Stats Yours'!H75</f>
        <v>70.36363636363636</v>
      </c>
      <c r="I75" s="130">
        <f>'Heros Stats Yours'!I75</f>
        <v>1</v>
      </c>
      <c r="J75" s="130">
        <f>'Heros Stats Yours'!J75</f>
        <v>0</v>
      </c>
      <c r="K75" s="130">
        <f>'Heros Stats Yours'!K75</f>
        <v>0</v>
      </c>
      <c r="L75" s="130">
        <f>'Heros Stats Yours'!L75</f>
        <v>0</v>
      </c>
      <c r="M75" s="130">
        <f>'Heros Stats Yours'!M75</f>
        <v>0</v>
      </c>
      <c r="N75" s="130">
        <f>'Heros Stats Yours'!N75</f>
        <v>0.5</v>
      </c>
      <c r="O75" s="130">
        <f>'Heros Stats Yours'!O75</f>
        <v>0</v>
      </c>
      <c r="P75" s="130">
        <f>'Heros Stats Yours'!P75</f>
        <v>0</v>
      </c>
      <c r="Q75" s="130">
        <f>'Heros Stats Yours'!Q75</f>
        <v>0</v>
      </c>
      <c r="R75" s="130">
        <f>'Heros Stats Yours'!R75</f>
        <v>26</v>
      </c>
      <c r="S75" s="130">
        <f>'Heros Stats Yours'!S75</f>
        <v>26</v>
      </c>
      <c r="T75" s="130">
        <f>'Heros Stats Yours'!T75</f>
        <v>0</v>
      </c>
      <c r="U75" s="130">
        <f>'Heros Stats Yours'!U75</f>
        <v>0</v>
      </c>
      <c r="V75" s="130">
        <f>'Heros Stats Yours'!V75</f>
        <v>6</v>
      </c>
      <c r="W75" s="130">
        <f>'Heros Stats Yours'!W75</f>
        <v>3.2</v>
      </c>
      <c r="X75" s="99"/>
      <c r="Y75" s="99"/>
      <c r="Z75" s="99"/>
      <c r="AA75" s="99"/>
      <c r="AB75" s="99"/>
      <c r="AC75" s="99"/>
      <c r="AD75" s="99"/>
      <c r="AE75" s="99"/>
      <c r="AF75" s="99"/>
    </row>
    <row r="76" spans="1:32" ht="12.75" customHeight="1" x14ac:dyDescent="0.15">
      <c r="A76" s="101" t="b">
        <f>AND(IF((B76=Calculator!$B$19),1,0),IF((C76=Calculator!$D$19),1,0))</f>
        <v>0</v>
      </c>
      <c r="B76" s="130" t="str">
        <f>'Heros Stats Yours'!B76</f>
        <v>Petal</v>
      </c>
      <c r="C76" s="130">
        <f>'Heros Stats Yours'!C76</f>
        <v>3</v>
      </c>
      <c r="D76" s="130">
        <f>'Heros Stats Yours'!D76</f>
        <v>752</v>
      </c>
      <c r="E76" s="130">
        <f>'Heros Stats Yours'!E76</f>
        <v>2.5100000000000002</v>
      </c>
      <c r="F76" s="130">
        <f>'Heros Stats Yours'!F76</f>
        <v>410</v>
      </c>
      <c r="G76" s="130">
        <f>'Heros Stats Yours'!G76</f>
        <v>2.73</v>
      </c>
      <c r="H76" s="130">
        <f>'Heros Stats Yours'!H76</f>
        <v>76.72727272727272</v>
      </c>
      <c r="I76" s="130">
        <f>'Heros Stats Yours'!I76</f>
        <v>1</v>
      </c>
      <c r="J76" s="130">
        <f>'Heros Stats Yours'!J76</f>
        <v>0</v>
      </c>
      <c r="K76" s="130">
        <f>'Heros Stats Yours'!K76</f>
        <v>0</v>
      </c>
      <c r="L76" s="130">
        <f>'Heros Stats Yours'!L76</f>
        <v>0</v>
      </c>
      <c r="M76" s="130">
        <f>'Heros Stats Yours'!M76</f>
        <v>0</v>
      </c>
      <c r="N76" s="130">
        <f>'Heros Stats Yours'!N76</f>
        <v>0.5</v>
      </c>
      <c r="O76" s="130">
        <f>'Heros Stats Yours'!O76</f>
        <v>0</v>
      </c>
      <c r="P76" s="130">
        <f>'Heros Stats Yours'!P76</f>
        <v>0</v>
      </c>
      <c r="Q76" s="130">
        <f>'Heros Stats Yours'!Q76</f>
        <v>0</v>
      </c>
      <c r="R76" s="130">
        <f>'Heros Stats Yours'!R76</f>
        <v>32</v>
      </c>
      <c r="S76" s="130">
        <f>'Heros Stats Yours'!S76</f>
        <v>32</v>
      </c>
      <c r="T76" s="130">
        <f>'Heros Stats Yours'!T76</f>
        <v>0</v>
      </c>
      <c r="U76" s="130">
        <f>'Heros Stats Yours'!U76</f>
        <v>0</v>
      </c>
      <c r="V76" s="130">
        <f>'Heros Stats Yours'!V76</f>
        <v>6</v>
      </c>
      <c r="W76" s="130">
        <f>'Heros Stats Yours'!W76</f>
        <v>3.2</v>
      </c>
      <c r="X76" s="99"/>
      <c r="Y76" s="99"/>
      <c r="Z76" s="99"/>
      <c r="AA76" s="99"/>
      <c r="AB76" s="99"/>
      <c r="AC76" s="99"/>
      <c r="AD76" s="99"/>
      <c r="AE76" s="99"/>
      <c r="AF76" s="99"/>
    </row>
    <row r="77" spans="1:32" ht="12.75" customHeight="1" x14ac:dyDescent="0.15">
      <c r="A77" s="101" t="b">
        <f>AND(IF((B77=Calculator!$B$19),1,0),IF((C77=Calculator!$D$19),1,0))</f>
        <v>0</v>
      </c>
      <c r="B77" s="130" t="str">
        <f>'Heros Stats Yours'!B77</f>
        <v>Petal</v>
      </c>
      <c r="C77" s="130">
        <f>'Heros Stats Yours'!C77</f>
        <v>4</v>
      </c>
      <c r="D77" s="130">
        <f>'Heros Stats Yours'!D77</f>
        <v>818</v>
      </c>
      <c r="E77" s="130">
        <f>'Heros Stats Yours'!E77</f>
        <v>2.7300000000000004</v>
      </c>
      <c r="F77" s="130">
        <f>'Heros Stats Yours'!F77</f>
        <v>445</v>
      </c>
      <c r="G77" s="130">
        <f>'Heros Stats Yours'!G77</f>
        <v>2.96</v>
      </c>
      <c r="H77" s="130">
        <f>'Heros Stats Yours'!H77</f>
        <v>83.090909090909079</v>
      </c>
      <c r="I77" s="130">
        <f>'Heros Stats Yours'!I77</f>
        <v>1</v>
      </c>
      <c r="J77" s="130">
        <f>'Heros Stats Yours'!J77</f>
        <v>0</v>
      </c>
      <c r="K77" s="130">
        <f>'Heros Stats Yours'!K77</f>
        <v>0</v>
      </c>
      <c r="L77" s="130">
        <f>'Heros Stats Yours'!L77</f>
        <v>0</v>
      </c>
      <c r="M77" s="130">
        <f>'Heros Stats Yours'!M77</f>
        <v>0</v>
      </c>
      <c r="N77" s="130">
        <f>'Heros Stats Yours'!N77</f>
        <v>0.5</v>
      </c>
      <c r="O77" s="130">
        <f>'Heros Stats Yours'!O77</f>
        <v>0</v>
      </c>
      <c r="P77" s="130">
        <f>'Heros Stats Yours'!P77</f>
        <v>0</v>
      </c>
      <c r="Q77" s="130">
        <f>'Heros Stats Yours'!Q77</f>
        <v>0</v>
      </c>
      <c r="R77" s="130">
        <f>'Heros Stats Yours'!R77</f>
        <v>38</v>
      </c>
      <c r="S77" s="130">
        <f>'Heros Stats Yours'!S77</f>
        <v>38</v>
      </c>
      <c r="T77" s="130">
        <f>'Heros Stats Yours'!T77</f>
        <v>0</v>
      </c>
      <c r="U77" s="130">
        <f>'Heros Stats Yours'!U77</f>
        <v>0</v>
      </c>
      <c r="V77" s="130">
        <f>'Heros Stats Yours'!V77</f>
        <v>6</v>
      </c>
      <c r="W77" s="130">
        <f>'Heros Stats Yours'!W77</f>
        <v>3.2</v>
      </c>
      <c r="X77" s="99"/>
      <c r="Y77" s="99"/>
      <c r="Z77" s="99"/>
      <c r="AA77" s="99"/>
      <c r="AB77" s="99"/>
      <c r="AC77" s="99"/>
      <c r="AD77" s="99"/>
      <c r="AE77" s="99"/>
      <c r="AF77" s="99"/>
    </row>
    <row r="78" spans="1:32" ht="12.75" customHeight="1" x14ac:dyDescent="0.15">
      <c r="A78" s="101" t="b">
        <f>AND(IF((B78=Calculator!$B$19),1,0),IF((C78=Calculator!$D$19),1,0))</f>
        <v>0</v>
      </c>
      <c r="B78" s="130" t="str">
        <f>'Heros Stats Yours'!B78</f>
        <v>Petal</v>
      </c>
      <c r="C78" s="130">
        <f>'Heros Stats Yours'!C78</f>
        <v>5</v>
      </c>
      <c r="D78" s="130">
        <f>'Heros Stats Yours'!D78</f>
        <v>884</v>
      </c>
      <c r="E78" s="130">
        <f>'Heros Stats Yours'!E78</f>
        <v>2.9500000000000006</v>
      </c>
      <c r="F78" s="130">
        <f>'Heros Stats Yours'!F78</f>
        <v>480</v>
      </c>
      <c r="G78" s="130">
        <f>'Heros Stats Yours'!G78</f>
        <v>3.19</v>
      </c>
      <c r="H78" s="130">
        <f>'Heros Stats Yours'!H78</f>
        <v>89.454545454545439</v>
      </c>
      <c r="I78" s="130">
        <f>'Heros Stats Yours'!I78</f>
        <v>1</v>
      </c>
      <c r="J78" s="130">
        <f>'Heros Stats Yours'!J78</f>
        <v>0</v>
      </c>
      <c r="K78" s="130">
        <f>'Heros Stats Yours'!K78</f>
        <v>0</v>
      </c>
      <c r="L78" s="130">
        <f>'Heros Stats Yours'!L78</f>
        <v>0</v>
      </c>
      <c r="M78" s="130">
        <f>'Heros Stats Yours'!M78</f>
        <v>0</v>
      </c>
      <c r="N78" s="130">
        <f>'Heros Stats Yours'!N78</f>
        <v>0.5</v>
      </c>
      <c r="O78" s="130">
        <f>'Heros Stats Yours'!O78</f>
        <v>0</v>
      </c>
      <c r="P78" s="130">
        <f>'Heros Stats Yours'!P78</f>
        <v>0</v>
      </c>
      <c r="Q78" s="130">
        <f>'Heros Stats Yours'!Q78</f>
        <v>0</v>
      </c>
      <c r="R78" s="130">
        <f>'Heros Stats Yours'!R78</f>
        <v>44</v>
      </c>
      <c r="S78" s="130">
        <f>'Heros Stats Yours'!S78</f>
        <v>44</v>
      </c>
      <c r="T78" s="130">
        <f>'Heros Stats Yours'!T78</f>
        <v>0</v>
      </c>
      <c r="U78" s="130">
        <f>'Heros Stats Yours'!U78</f>
        <v>0</v>
      </c>
      <c r="V78" s="130">
        <f>'Heros Stats Yours'!V78</f>
        <v>6</v>
      </c>
      <c r="W78" s="130">
        <f>'Heros Stats Yours'!W78</f>
        <v>3.2</v>
      </c>
      <c r="X78" s="99"/>
      <c r="Y78" s="99"/>
      <c r="Z78" s="99"/>
      <c r="AA78" s="99"/>
      <c r="AB78" s="99"/>
      <c r="AC78" s="99"/>
      <c r="AD78" s="99"/>
      <c r="AE78" s="99"/>
      <c r="AF78" s="99"/>
    </row>
    <row r="79" spans="1:32" ht="12.75" customHeight="1" x14ac:dyDescent="0.15">
      <c r="A79" s="101" t="b">
        <f>AND(IF((B79=Calculator!$B$19),1,0),IF((C79=Calculator!$D$19),1,0))</f>
        <v>0</v>
      </c>
      <c r="B79" s="130" t="str">
        <f>'Heros Stats Yours'!B79</f>
        <v>Petal</v>
      </c>
      <c r="C79" s="130">
        <f>'Heros Stats Yours'!C79</f>
        <v>6</v>
      </c>
      <c r="D79" s="130">
        <f>'Heros Stats Yours'!D79</f>
        <v>950</v>
      </c>
      <c r="E79" s="130">
        <f>'Heros Stats Yours'!E79</f>
        <v>3.1700000000000008</v>
      </c>
      <c r="F79" s="130">
        <f>'Heros Stats Yours'!F79</f>
        <v>515</v>
      </c>
      <c r="G79" s="130">
        <f>'Heros Stats Yours'!G79</f>
        <v>3.42</v>
      </c>
      <c r="H79" s="130">
        <f>'Heros Stats Yours'!H79</f>
        <v>95.818181818181799</v>
      </c>
      <c r="I79" s="130">
        <f>'Heros Stats Yours'!I79</f>
        <v>1</v>
      </c>
      <c r="J79" s="130">
        <f>'Heros Stats Yours'!J79</f>
        <v>0</v>
      </c>
      <c r="K79" s="130">
        <f>'Heros Stats Yours'!K79</f>
        <v>0</v>
      </c>
      <c r="L79" s="130">
        <f>'Heros Stats Yours'!L79</f>
        <v>0</v>
      </c>
      <c r="M79" s="130">
        <f>'Heros Stats Yours'!M79</f>
        <v>0</v>
      </c>
      <c r="N79" s="130">
        <f>'Heros Stats Yours'!N79</f>
        <v>0.5</v>
      </c>
      <c r="O79" s="130">
        <f>'Heros Stats Yours'!O79</f>
        <v>0</v>
      </c>
      <c r="P79" s="130">
        <f>'Heros Stats Yours'!P79</f>
        <v>0</v>
      </c>
      <c r="Q79" s="130">
        <f>'Heros Stats Yours'!Q79</f>
        <v>0</v>
      </c>
      <c r="R79" s="130">
        <f>'Heros Stats Yours'!R79</f>
        <v>50</v>
      </c>
      <c r="S79" s="130">
        <f>'Heros Stats Yours'!S79</f>
        <v>50</v>
      </c>
      <c r="T79" s="130">
        <f>'Heros Stats Yours'!T79</f>
        <v>0</v>
      </c>
      <c r="U79" s="130">
        <f>'Heros Stats Yours'!U79</f>
        <v>0</v>
      </c>
      <c r="V79" s="130">
        <f>'Heros Stats Yours'!V79</f>
        <v>6</v>
      </c>
      <c r="W79" s="130">
        <f>'Heros Stats Yours'!W79</f>
        <v>3.2</v>
      </c>
      <c r="X79" s="99"/>
      <c r="Y79" s="99"/>
      <c r="Z79" s="99"/>
      <c r="AA79" s="99"/>
      <c r="AB79" s="99"/>
      <c r="AC79" s="99"/>
      <c r="AD79" s="99"/>
      <c r="AE79" s="99"/>
      <c r="AF79" s="99"/>
    </row>
    <row r="80" spans="1:32" ht="12.75" customHeight="1" x14ac:dyDescent="0.15">
      <c r="A80" s="101" t="b">
        <f>AND(IF((B80=Calculator!$B$19),1,0),IF((C80=Calculator!$D$19),1,0))</f>
        <v>0</v>
      </c>
      <c r="B80" s="130" t="str">
        <f>'Heros Stats Yours'!B80</f>
        <v>Petal</v>
      </c>
      <c r="C80" s="130">
        <f>'Heros Stats Yours'!C80</f>
        <v>7</v>
      </c>
      <c r="D80" s="130">
        <f>'Heros Stats Yours'!D80</f>
        <v>1016</v>
      </c>
      <c r="E80" s="130">
        <f>'Heros Stats Yours'!E80</f>
        <v>3.390000000000001</v>
      </c>
      <c r="F80" s="130">
        <f>'Heros Stats Yours'!F80</f>
        <v>550</v>
      </c>
      <c r="G80" s="130">
        <f>'Heros Stats Yours'!G80</f>
        <v>3.65</v>
      </c>
      <c r="H80" s="130">
        <f>'Heros Stats Yours'!H80</f>
        <v>102.18181818181816</v>
      </c>
      <c r="I80" s="130">
        <f>'Heros Stats Yours'!I80</f>
        <v>1</v>
      </c>
      <c r="J80" s="130">
        <f>'Heros Stats Yours'!J80</f>
        <v>0</v>
      </c>
      <c r="K80" s="130">
        <f>'Heros Stats Yours'!K80</f>
        <v>0</v>
      </c>
      <c r="L80" s="130">
        <f>'Heros Stats Yours'!L80</f>
        <v>0</v>
      </c>
      <c r="M80" s="130">
        <f>'Heros Stats Yours'!M80</f>
        <v>0</v>
      </c>
      <c r="N80" s="130">
        <f>'Heros Stats Yours'!N80</f>
        <v>0.5</v>
      </c>
      <c r="O80" s="130">
        <f>'Heros Stats Yours'!O80</f>
        <v>0</v>
      </c>
      <c r="P80" s="130">
        <f>'Heros Stats Yours'!P80</f>
        <v>0</v>
      </c>
      <c r="Q80" s="130">
        <f>'Heros Stats Yours'!Q80</f>
        <v>0</v>
      </c>
      <c r="R80" s="130">
        <f>'Heros Stats Yours'!R80</f>
        <v>56</v>
      </c>
      <c r="S80" s="130">
        <f>'Heros Stats Yours'!S80</f>
        <v>56</v>
      </c>
      <c r="T80" s="130">
        <f>'Heros Stats Yours'!T80</f>
        <v>0</v>
      </c>
      <c r="U80" s="130">
        <f>'Heros Stats Yours'!U80</f>
        <v>0</v>
      </c>
      <c r="V80" s="130">
        <f>'Heros Stats Yours'!V80</f>
        <v>6</v>
      </c>
      <c r="W80" s="130">
        <f>'Heros Stats Yours'!W80</f>
        <v>3.2</v>
      </c>
      <c r="X80" s="99"/>
      <c r="Y80" s="99"/>
      <c r="Z80" s="99"/>
      <c r="AA80" s="99"/>
      <c r="AB80" s="99"/>
      <c r="AC80" s="99"/>
      <c r="AD80" s="99"/>
      <c r="AE80" s="99"/>
      <c r="AF80" s="99"/>
    </row>
    <row r="81" spans="1:32" ht="12.75" customHeight="1" x14ac:dyDescent="0.15">
      <c r="A81" s="101" t="b">
        <f>AND(IF((B81=Calculator!$B$19),1,0),IF((C81=Calculator!$D$19),1,0))</f>
        <v>0</v>
      </c>
      <c r="B81" s="130" t="str">
        <f>'Heros Stats Yours'!B81</f>
        <v>Petal</v>
      </c>
      <c r="C81" s="130">
        <f>'Heros Stats Yours'!C81</f>
        <v>8</v>
      </c>
      <c r="D81" s="130">
        <f>'Heros Stats Yours'!D81</f>
        <v>1082</v>
      </c>
      <c r="E81" s="130">
        <f>'Heros Stats Yours'!E81</f>
        <v>3.6100000000000012</v>
      </c>
      <c r="F81" s="130">
        <f>'Heros Stats Yours'!F81</f>
        <v>585</v>
      </c>
      <c r="G81" s="130">
        <f>'Heros Stats Yours'!G81</f>
        <v>3.88</v>
      </c>
      <c r="H81" s="130">
        <f>'Heros Stats Yours'!H81</f>
        <v>108.54545454545452</v>
      </c>
      <c r="I81" s="130">
        <f>'Heros Stats Yours'!I81</f>
        <v>1</v>
      </c>
      <c r="J81" s="130">
        <f>'Heros Stats Yours'!J81</f>
        <v>0</v>
      </c>
      <c r="K81" s="130">
        <f>'Heros Stats Yours'!K81</f>
        <v>0</v>
      </c>
      <c r="L81" s="130">
        <f>'Heros Stats Yours'!L81</f>
        <v>0</v>
      </c>
      <c r="M81" s="130">
        <f>'Heros Stats Yours'!M81</f>
        <v>0</v>
      </c>
      <c r="N81" s="130">
        <f>'Heros Stats Yours'!N81</f>
        <v>0.5</v>
      </c>
      <c r="O81" s="130">
        <f>'Heros Stats Yours'!O81</f>
        <v>0</v>
      </c>
      <c r="P81" s="130">
        <f>'Heros Stats Yours'!P81</f>
        <v>0</v>
      </c>
      <c r="Q81" s="130">
        <f>'Heros Stats Yours'!Q81</f>
        <v>0</v>
      </c>
      <c r="R81" s="130">
        <f>'Heros Stats Yours'!R81</f>
        <v>62</v>
      </c>
      <c r="S81" s="130">
        <f>'Heros Stats Yours'!S81</f>
        <v>62</v>
      </c>
      <c r="T81" s="130">
        <f>'Heros Stats Yours'!T81</f>
        <v>0</v>
      </c>
      <c r="U81" s="130">
        <f>'Heros Stats Yours'!U81</f>
        <v>0</v>
      </c>
      <c r="V81" s="130">
        <f>'Heros Stats Yours'!V81</f>
        <v>6</v>
      </c>
      <c r="W81" s="130">
        <f>'Heros Stats Yours'!W81</f>
        <v>3.2</v>
      </c>
      <c r="X81" s="99"/>
      <c r="Y81" s="99"/>
      <c r="Z81" s="99"/>
      <c r="AA81" s="99"/>
      <c r="AB81" s="99"/>
      <c r="AC81" s="99"/>
      <c r="AD81" s="99"/>
      <c r="AE81" s="99"/>
      <c r="AF81" s="99"/>
    </row>
    <row r="82" spans="1:32" ht="12.75" customHeight="1" x14ac:dyDescent="0.15">
      <c r="A82" s="101" t="b">
        <f>AND(IF((B82=Calculator!$B$19),1,0),IF((C82=Calculator!$D$19),1,0))</f>
        <v>0</v>
      </c>
      <c r="B82" s="130" t="str">
        <f>'Heros Stats Yours'!B82</f>
        <v>Petal</v>
      </c>
      <c r="C82" s="130">
        <f>'Heros Stats Yours'!C82</f>
        <v>9</v>
      </c>
      <c r="D82" s="130">
        <f>'Heros Stats Yours'!D82</f>
        <v>1148</v>
      </c>
      <c r="E82" s="130">
        <f>'Heros Stats Yours'!E82</f>
        <v>3.8300000000000014</v>
      </c>
      <c r="F82" s="130">
        <f>'Heros Stats Yours'!F82</f>
        <v>620</v>
      </c>
      <c r="G82" s="130">
        <f>'Heros Stats Yours'!G82</f>
        <v>4.1100000000000003</v>
      </c>
      <c r="H82" s="130">
        <f>'Heros Stats Yours'!H82</f>
        <v>114.90909090909088</v>
      </c>
      <c r="I82" s="130">
        <f>'Heros Stats Yours'!I82</f>
        <v>1</v>
      </c>
      <c r="J82" s="130">
        <f>'Heros Stats Yours'!J82</f>
        <v>0</v>
      </c>
      <c r="K82" s="130">
        <f>'Heros Stats Yours'!K82</f>
        <v>0</v>
      </c>
      <c r="L82" s="130">
        <f>'Heros Stats Yours'!L82</f>
        <v>0</v>
      </c>
      <c r="M82" s="130">
        <f>'Heros Stats Yours'!M82</f>
        <v>0</v>
      </c>
      <c r="N82" s="130">
        <f>'Heros Stats Yours'!N82</f>
        <v>0.5</v>
      </c>
      <c r="O82" s="130">
        <f>'Heros Stats Yours'!O82</f>
        <v>0</v>
      </c>
      <c r="P82" s="130">
        <f>'Heros Stats Yours'!P82</f>
        <v>0</v>
      </c>
      <c r="Q82" s="130">
        <f>'Heros Stats Yours'!Q82</f>
        <v>0</v>
      </c>
      <c r="R82" s="130">
        <f>'Heros Stats Yours'!R82</f>
        <v>68</v>
      </c>
      <c r="S82" s="130">
        <f>'Heros Stats Yours'!S82</f>
        <v>68</v>
      </c>
      <c r="T82" s="130">
        <f>'Heros Stats Yours'!T82</f>
        <v>0</v>
      </c>
      <c r="U82" s="130">
        <f>'Heros Stats Yours'!U82</f>
        <v>0</v>
      </c>
      <c r="V82" s="130">
        <f>'Heros Stats Yours'!V82</f>
        <v>6</v>
      </c>
      <c r="W82" s="130">
        <f>'Heros Stats Yours'!W82</f>
        <v>3.2</v>
      </c>
      <c r="X82" s="99"/>
      <c r="Y82" s="99"/>
      <c r="Z82" s="99"/>
      <c r="AA82" s="99"/>
      <c r="AB82" s="99"/>
      <c r="AC82" s="99"/>
      <c r="AD82" s="99"/>
      <c r="AE82" s="99"/>
      <c r="AF82" s="99"/>
    </row>
    <row r="83" spans="1:32" ht="12.75" customHeight="1" x14ac:dyDescent="0.15">
      <c r="A83" s="101" t="b">
        <f>AND(IF((B83=Calculator!$B$19),1,0),IF((C83=Calculator!$D$19),1,0))</f>
        <v>0</v>
      </c>
      <c r="B83" s="130" t="str">
        <f>'Heros Stats Yours'!B83</f>
        <v>Petal</v>
      </c>
      <c r="C83" s="130">
        <f>'Heros Stats Yours'!C83</f>
        <v>10</v>
      </c>
      <c r="D83" s="130">
        <f>'Heros Stats Yours'!D83</f>
        <v>1214</v>
      </c>
      <c r="E83" s="130">
        <f>'Heros Stats Yours'!E83</f>
        <v>4.0500000000000016</v>
      </c>
      <c r="F83" s="130">
        <f>'Heros Stats Yours'!F83</f>
        <v>655</v>
      </c>
      <c r="G83" s="130">
        <f>'Heros Stats Yours'!G83</f>
        <v>4.3400000000000007</v>
      </c>
      <c r="H83" s="130">
        <f>'Heros Stats Yours'!H83</f>
        <v>121.27272727272724</v>
      </c>
      <c r="I83" s="130">
        <f>'Heros Stats Yours'!I83</f>
        <v>1</v>
      </c>
      <c r="J83" s="130">
        <f>'Heros Stats Yours'!J83</f>
        <v>0</v>
      </c>
      <c r="K83" s="130">
        <f>'Heros Stats Yours'!K83</f>
        <v>0</v>
      </c>
      <c r="L83" s="130">
        <f>'Heros Stats Yours'!L83</f>
        <v>0</v>
      </c>
      <c r="M83" s="130">
        <f>'Heros Stats Yours'!M83</f>
        <v>0</v>
      </c>
      <c r="N83" s="130">
        <f>'Heros Stats Yours'!N83</f>
        <v>0.5</v>
      </c>
      <c r="O83" s="130">
        <f>'Heros Stats Yours'!O83</f>
        <v>0</v>
      </c>
      <c r="P83" s="130">
        <f>'Heros Stats Yours'!P83</f>
        <v>0</v>
      </c>
      <c r="Q83" s="130">
        <f>'Heros Stats Yours'!Q83</f>
        <v>0</v>
      </c>
      <c r="R83" s="130">
        <f>'Heros Stats Yours'!R83</f>
        <v>74</v>
      </c>
      <c r="S83" s="130">
        <f>'Heros Stats Yours'!S83</f>
        <v>74</v>
      </c>
      <c r="T83" s="130">
        <f>'Heros Stats Yours'!T83</f>
        <v>0</v>
      </c>
      <c r="U83" s="130">
        <f>'Heros Stats Yours'!U83</f>
        <v>0</v>
      </c>
      <c r="V83" s="130">
        <f>'Heros Stats Yours'!V83</f>
        <v>6</v>
      </c>
      <c r="W83" s="130">
        <f>'Heros Stats Yours'!W83</f>
        <v>3.2</v>
      </c>
      <c r="X83" s="99"/>
      <c r="Y83" s="99"/>
      <c r="Z83" s="99"/>
      <c r="AA83" s="99"/>
      <c r="AB83" s="99"/>
      <c r="AC83" s="99"/>
      <c r="AD83" s="99"/>
      <c r="AE83" s="99"/>
      <c r="AF83" s="99"/>
    </row>
    <row r="84" spans="1:32" ht="12.75" customHeight="1" x14ac:dyDescent="0.15">
      <c r="A84" s="101" t="b">
        <f>AND(IF((B84=Calculator!$B$19),1,0),IF((C84=Calculator!$D$19),1,0))</f>
        <v>0</v>
      </c>
      <c r="B84" s="130" t="str">
        <f>'Heros Stats Yours'!B84</f>
        <v>Petal</v>
      </c>
      <c r="C84" s="130">
        <f>'Heros Stats Yours'!C84</f>
        <v>11</v>
      </c>
      <c r="D84" s="130">
        <f>'Heros Stats Yours'!D84</f>
        <v>1280</v>
      </c>
      <c r="E84" s="130">
        <f>'Heros Stats Yours'!E84</f>
        <v>4.2700000000000014</v>
      </c>
      <c r="F84" s="130">
        <f>'Heros Stats Yours'!F84</f>
        <v>690</v>
      </c>
      <c r="G84" s="130">
        <f>'Heros Stats Yours'!G84</f>
        <v>4.5700000000000012</v>
      </c>
      <c r="H84" s="130">
        <f>'Heros Stats Yours'!H84</f>
        <v>127.6363636363636</v>
      </c>
      <c r="I84" s="130">
        <f>'Heros Stats Yours'!I84</f>
        <v>1</v>
      </c>
      <c r="J84" s="130">
        <f>'Heros Stats Yours'!J84</f>
        <v>0</v>
      </c>
      <c r="K84" s="130">
        <f>'Heros Stats Yours'!K84</f>
        <v>0</v>
      </c>
      <c r="L84" s="130">
        <f>'Heros Stats Yours'!L84</f>
        <v>0</v>
      </c>
      <c r="M84" s="130">
        <f>'Heros Stats Yours'!M84</f>
        <v>0</v>
      </c>
      <c r="N84" s="130">
        <f>'Heros Stats Yours'!N84</f>
        <v>0.5</v>
      </c>
      <c r="O84" s="130">
        <f>'Heros Stats Yours'!O84</f>
        <v>0</v>
      </c>
      <c r="P84" s="130">
        <f>'Heros Stats Yours'!P84</f>
        <v>0</v>
      </c>
      <c r="Q84" s="130">
        <f>'Heros Stats Yours'!Q84</f>
        <v>0</v>
      </c>
      <c r="R84" s="130">
        <f>'Heros Stats Yours'!R84</f>
        <v>80</v>
      </c>
      <c r="S84" s="130">
        <f>'Heros Stats Yours'!S84</f>
        <v>80</v>
      </c>
      <c r="T84" s="130">
        <f>'Heros Stats Yours'!T84</f>
        <v>0</v>
      </c>
      <c r="U84" s="130">
        <f>'Heros Stats Yours'!U84</f>
        <v>0</v>
      </c>
      <c r="V84" s="130">
        <f>'Heros Stats Yours'!V84</f>
        <v>6</v>
      </c>
      <c r="W84" s="130">
        <f>'Heros Stats Yours'!W84</f>
        <v>3.2</v>
      </c>
      <c r="X84" s="99"/>
      <c r="Y84" s="99"/>
      <c r="Z84" s="99"/>
      <c r="AA84" s="99"/>
      <c r="AB84" s="99"/>
      <c r="AC84" s="99"/>
      <c r="AD84" s="99"/>
      <c r="AE84" s="99"/>
      <c r="AF84" s="99"/>
    </row>
    <row r="85" spans="1:32" ht="12.75" customHeight="1" x14ac:dyDescent="0.15">
      <c r="A85" s="101" t="b">
        <f>AND(IF((B85=Calculator!$B$19),1,0),IF((C85=Calculator!$D$19),1,0))</f>
        <v>0</v>
      </c>
      <c r="B85" s="130" t="str">
        <f>'Heros Stats Yours'!B85</f>
        <v>Petal</v>
      </c>
      <c r="C85" s="130">
        <f>'Heros Stats Yours'!C85</f>
        <v>12</v>
      </c>
      <c r="D85" s="130">
        <f>'Heros Stats Yours'!D85</f>
        <v>1346</v>
      </c>
      <c r="E85" s="130">
        <f>'Heros Stats Yours'!E85</f>
        <v>4.4900000000000011</v>
      </c>
      <c r="F85" s="130">
        <f>'Heros Stats Yours'!F85</f>
        <v>725</v>
      </c>
      <c r="G85" s="130">
        <f>'Heros Stats Yours'!G85</f>
        <v>4.8000000000000016</v>
      </c>
      <c r="H85" s="130">
        <f>'Heros Stats Yours'!H85</f>
        <v>133.99999999999997</v>
      </c>
      <c r="I85" s="130">
        <f>'Heros Stats Yours'!I85</f>
        <v>1</v>
      </c>
      <c r="J85" s="130">
        <f>'Heros Stats Yours'!J85</f>
        <v>0</v>
      </c>
      <c r="K85" s="130">
        <f>'Heros Stats Yours'!K85</f>
        <v>0</v>
      </c>
      <c r="L85" s="130">
        <f>'Heros Stats Yours'!L85</f>
        <v>0</v>
      </c>
      <c r="M85" s="130">
        <f>'Heros Stats Yours'!M85</f>
        <v>0</v>
      </c>
      <c r="N85" s="130">
        <f>'Heros Stats Yours'!N85</f>
        <v>0.5</v>
      </c>
      <c r="O85" s="130">
        <f>'Heros Stats Yours'!O85</f>
        <v>0</v>
      </c>
      <c r="P85" s="130">
        <f>'Heros Stats Yours'!P85</f>
        <v>0</v>
      </c>
      <c r="Q85" s="130">
        <f>'Heros Stats Yours'!Q85</f>
        <v>0</v>
      </c>
      <c r="R85" s="130">
        <f>'Heros Stats Yours'!R85</f>
        <v>86</v>
      </c>
      <c r="S85" s="130">
        <f>'Heros Stats Yours'!S85</f>
        <v>86</v>
      </c>
      <c r="T85" s="130">
        <f>'Heros Stats Yours'!T85</f>
        <v>0</v>
      </c>
      <c r="U85" s="130">
        <f>'Heros Stats Yours'!U85</f>
        <v>0</v>
      </c>
      <c r="V85" s="130">
        <f>'Heros Stats Yours'!V85</f>
        <v>6</v>
      </c>
      <c r="W85" s="130">
        <f>'Heros Stats Yours'!W85</f>
        <v>3.2</v>
      </c>
      <c r="X85" s="99"/>
      <c r="Y85" s="99"/>
      <c r="Z85" s="99"/>
      <c r="AA85" s="99"/>
      <c r="AB85" s="99"/>
      <c r="AC85" s="99"/>
      <c r="AD85" s="99"/>
      <c r="AE85" s="99"/>
      <c r="AF85" s="99"/>
    </row>
    <row r="86" spans="1:32" ht="12.75" customHeight="1" x14ac:dyDescent="0.15">
      <c r="A86" s="101" t="b">
        <f>AND(IF((B86=Calculator!$B$19),1,0),IF((C86=Calculator!$D$19),1,0))</f>
        <v>0</v>
      </c>
      <c r="B86" s="130" t="str">
        <f>'Heros Stats Yours'!B86</f>
        <v>Ringo</v>
      </c>
      <c r="C86" s="130">
        <f>'Heros Stats Yours'!C86</f>
        <v>1</v>
      </c>
      <c r="D86" s="130">
        <f>'Heros Stats Yours'!D86</f>
        <v>646</v>
      </c>
      <c r="E86" s="130">
        <f>'Heros Stats Yours'!E86</f>
        <v>2.15</v>
      </c>
      <c r="F86" s="130">
        <f>'Heros Stats Yours'!F86</f>
        <v>180</v>
      </c>
      <c r="G86" s="130">
        <f>'Heros Stats Yours'!G86</f>
        <v>1.2</v>
      </c>
      <c r="H86" s="130">
        <f>'Heros Stats Yours'!H86</f>
        <v>66</v>
      </c>
      <c r="I86" s="130">
        <f>'Heros Stats Yours'!I86</f>
        <v>1</v>
      </c>
      <c r="J86" s="130">
        <f>'Heros Stats Yours'!J86</f>
        <v>0</v>
      </c>
      <c r="K86" s="130">
        <f>'Heros Stats Yours'!K86</f>
        <v>0</v>
      </c>
      <c r="L86" s="130">
        <f>'Heros Stats Yours'!L86</f>
        <v>0</v>
      </c>
      <c r="M86" s="130">
        <f>'Heros Stats Yours'!M86</f>
        <v>0</v>
      </c>
      <c r="N86" s="130">
        <f>'Heros Stats Yours'!N86</f>
        <v>0.5</v>
      </c>
      <c r="O86" s="130">
        <f>'Heros Stats Yours'!O86</f>
        <v>0</v>
      </c>
      <c r="P86" s="130">
        <f>'Heros Stats Yours'!P86</f>
        <v>0</v>
      </c>
      <c r="Q86" s="130">
        <f>'Heros Stats Yours'!Q86</f>
        <v>0</v>
      </c>
      <c r="R86" s="130">
        <f>'Heros Stats Yours'!R86</f>
        <v>20</v>
      </c>
      <c r="S86" s="130">
        <f>'Heros Stats Yours'!S86</f>
        <v>20</v>
      </c>
      <c r="T86" s="130">
        <f>'Heros Stats Yours'!T86</f>
        <v>0</v>
      </c>
      <c r="U86" s="130">
        <f>'Heros Stats Yours'!U86</f>
        <v>0</v>
      </c>
      <c r="V86" s="130">
        <f>'Heros Stats Yours'!V86</f>
        <v>6</v>
      </c>
      <c r="W86" s="130">
        <f>'Heros Stats Yours'!W86</f>
        <v>3.1</v>
      </c>
      <c r="X86" s="99"/>
      <c r="Y86" s="99"/>
      <c r="Z86" s="99"/>
      <c r="AA86" s="99"/>
      <c r="AB86" s="99"/>
      <c r="AC86" s="99"/>
      <c r="AD86" s="99"/>
      <c r="AE86" s="99"/>
      <c r="AF86" s="99"/>
    </row>
    <row r="87" spans="1:32" ht="12.75" customHeight="1" x14ac:dyDescent="0.15">
      <c r="A87" s="101" t="b">
        <f>AND(IF((B87=Calculator!$B$19),1,0),IF((C87=Calculator!$D$19),1,0))</f>
        <v>0</v>
      </c>
      <c r="B87" s="130" t="str">
        <f>'Heros Stats Yours'!B87</f>
        <v>Ringo</v>
      </c>
      <c r="C87" s="130">
        <f>'Heros Stats Yours'!C87</f>
        <v>2</v>
      </c>
      <c r="D87" s="130">
        <f>'Heros Stats Yours'!D87</f>
        <v>715</v>
      </c>
      <c r="E87" s="130">
        <f>'Heros Stats Yours'!E87</f>
        <v>2.38</v>
      </c>
      <c r="F87" s="130">
        <f>'Heros Stats Yours'!F87</f>
        <v>202</v>
      </c>
      <c r="G87" s="130">
        <f>'Heros Stats Yours'!G87</f>
        <v>1.3499999999999999</v>
      </c>
      <c r="H87" s="130">
        <f>'Heros Stats Yours'!H87</f>
        <v>71.909090909090907</v>
      </c>
      <c r="I87" s="130">
        <f>'Heros Stats Yours'!I87</f>
        <v>1.0327272727272727</v>
      </c>
      <c r="J87" s="130">
        <f>'Heros Stats Yours'!J87</f>
        <v>0</v>
      </c>
      <c r="K87" s="130">
        <f>'Heros Stats Yours'!K87</f>
        <v>0</v>
      </c>
      <c r="L87" s="130">
        <f>'Heros Stats Yours'!L87</f>
        <v>0</v>
      </c>
      <c r="M87" s="130">
        <f>'Heros Stats Yours'!M87</f>
        <v>0</v>
      </c>
      <c r="N87" s="130">
        <f>'Heros Stats Yours'!N87</f>
        <v>0.5</v>
      </c>
      <c r="O87" s="130">
        <f>'Heros Stats Yours'!O87</f>
        <v>0</v>
      </c>
      <c r="P87" s="130">
        <f>'Heros Stats Yours'!P87</f>
        <v>0</v>
      </c>
      <c r="Q87" s="130">
        <f>'Heros Stats Yours'!Q87</f>
        <v>0</v>
      </c>
      <c r="R87" s="130">
        <f>'Heros Stats Yours'!R87</f>
        <v>26</v>
      </c>
      <c r="S87" s="130">
        <f>'Heros Stats Yours'!S87</f>
        <v>26</v>
      </c>
      <c r="T87" s="130">
        <f>'Heros Stats Yours'!T87</f>
        <v>0</v>
      </c>
      <c r="U87" s="130">
        <f>'Heros Stats Yours'!U87</f>
        <v>0</v>
      </c>
      <c r="V87" s="130">
        <f>'Heros Stats Yours'!V87</f>
        <v>6</v>
      </c>
      <c r="W87" s="130">
        <f>'Heros Stats Yours'!W87</f>
        <v>3.1</v>
      </c>
      <c r="X87" s="99"/>
      <c r="Y87" s="99"/>
      <c r="Z87" s="99"/>
      <c r="AA87" s="99"/>
      <c r="AB87" s="99"/>
      <c r="AC87" s="99"/>
      <c r="AD87" s="99"/>
      <c r="AE87" s="99"/>
      <c r="AF87" s="99"/>
    </row>
    <row r="88" spans="1:32" ht="12.75" customHeight="1" x14ac:dyDescent="0.15">
      <c r="A88" s="101" t="b">
        <f>AND(IF((B88=Calculator!$B$19),1,0),IF((C88=Calculator!$D$19),1,0))</f>
        <v>0</v>
      </c>
      <c r="B88" s="130" t="str">
        <f>'Heros Stats Yours'!B88</f>
        <v>Ringo</v>
      </c>
      <c r="C88" s="130">
        <f>'Heros Stats Yours'!C88</f>
        <v>3</v>
      </c>
      <c r="D88" s="130">
        <f>'Heros Stats Yours'!D88</f>
        <v>784</v>
      </c>
      <c r="E88" s="130">
        <f>'Heros Stats Yours'!E88</f>
        <v>2.61</v>
      </c>
      <c r="F88" s="130">
        <f>'Heros Stats Yours'!F88</f>
        <v>224</v>
      </c>
      <c r="G88" s="130">
        <f>'Heros Stats Yours'!G88</f>
        <v>1.4999999999999998</v>
      </c>
      <c r="H88" s="130">
        <f>'Heros Stats Yours'!H88</f>
        <v>77.818181818181813</v>
      </c>
      <c r="I88" s="130">
        <f>'Heros Stats Yours'!I88</f>
        <v>1.0654545454545454</v>
      </c>
      <c r="J88" s="130">
        <f>'Heros Stats Yours'!J88</f>
        <v>0</v>
      </c>
      <c r="K88" s="130">
        <f>'Heros Stats Yours'!K88</f>
        <v>0</v>
      </c>
      <c r="L88" s="130">
        <f>'Heros Stats Yours'!L88</f>
        <v>0</v>
      </c>
      <c r="M88" s="130">
        <f>'Heros Stats Yours'!M88</f>
        <v>0</v>
      </c>
      <c r="N88" s="130">
        <f>'Heros Stats Yours'!N88</f>
        <v>0.5</v>
      </c>
      <c r="O88" s="130">
        <f>'Heros Stats Yours'!O88</f>
        <v>0</v>
      </c>
      <c r="P88" s="130">
        <f>'Heros Stats Yours'!P88</f>
        <v>0</v>
      </c>
      <c r="Q88" s="130">
        <f>'Heros Stats Yours'!Q88</f>
        <v>0</v>
      </c>
      <c r="R88" s="130">
        <f>'Heros Stats Yours'!R88</f>
        <v>32</v>
      </c>
      <c r="S88" s="130">
        <f>'Heros Stats Yours'!S88</f>
        <v>32</v>
      </c>
      <c r="T88" s="130">
        <f>'Heros Stats Yours'!T88</f>
        <v>0</v>
      </c>
      <c r="U88" s="130">
        <f>'Heros Stats Yours'!U88</f>
        <v>0</v>
      </c>
      <c r="V88" s="130">
        <f>'Heros Stats Yours'!V88</f>
        <v>6</v>
      </c>
      <c r="W88" s="130">
        <f>'Heros Stats Yours'!W88</f>
        <v>3.1</v>
      </c>
      <c r="X88" s="99"/>
      <c r="Y88" s="99"/>
      <c r="Z88" s="99"/>
      <c r="AA88" s="99"/>
      <c r="AB88" s="99"/>
      <c r="AC88" s="99"/>
      <c r="AD88" s="99"/>
      <c r="AE88" s="99"/>
      <c r="AF88" s="99"/>
    </row>
    <row r="89" spans="1:32" ht="12.75" customHeight="1" x14ac:dyDescent="0.15">
      <c r="A89" s="101" t="b">
        <f>AND(IF((B89=Calculator!$B$19),1,0),IF((C89=Calculator!$D$19),1,0))</f>
        <v>0</v>
      </c>
      <c r="B89" s="130" t="str">
        <f>'Heros Stats Yours'!B89</f>
        <v>Ringo</v>
      </c>
      <c r="C89" s="130">
        <f>'Heros Stats Yours'!C89</f>
        <v>4</v>
      </c>
      <c r="D89" s="130">
        <f>'Heros Stats Yours'!D89</f>
        <v>853</v>
      </c>
      <c r="E89" s="130">
        <f>'Heros Stats Yours'!E89</f>
        <v>2.84</v>
      </c>
      <c r="F89" s="130">
        <f>'Heros Stats Yours'!F89</f>
        <v>246</v>
      </c>
      <c r="G89" s="130">
        <f>'Heros Stats Yours'!G89</f>
        <v>1.6499999999999997</v>
      </c>
      <c r="H89" s="130">
        <f>'Heros Stats Yours'!H89</f>
        <v>83.72727272727272</v>
      </c>
      <c r="I89" s="130">
        <f>'Heros Stats Yours'!I89</f>
        <v>1.0981818181818181</v>
      </c>
      <c r="J89" s="130">
        <f>'Heros Stats Yours'!J89</f>
        <v>0</v>
      </c>
      <c r="K89" s="130">
        <f>'Heros Stats Yours'!K89</f>
        <v>0</v>
      </c>
      <c r="L89" s="130">
        <f>'Heros Stats Yours'!L89</f>
        <v>0</v>
      </c>
      <c r="M89" s="130">
        <f>'Heros Stats Yours'!M89</f>
        <v>0</v>
      </c>
      <c r="N89" s="130">
        <f>'Heros Stats Yours'!N89</f>
        <v>0.5</v>
      </c>
      <c r="O89" s="130">
        <f>'Heros Stats Yours'!O89</f>
        <v>0</v>
      </c>
      <c r="P89" s="130">
        <f>'Heros Stats Yours'!P89</f>
        <v>0</v>
      </c>
      <c r="Q89" s="130">
        <f>'Heros Stats Yours'!Q89</f>
        <v>0</v>
      </c>
      <c r="R89" s="130">
        <f>'Heros Stats Yours'!R89</f>
        <v>38</v>
      </c>
      <c r="S89" s="130">
        <f>'Heros Stats Yours'!S89</f>
        <v>38</v>
      </c>
      <c r="T89" s="130">
        <f>'Heros Stats Yours'!T89</f>
        <v>0</v>
      </c>
      <c r="U89" s="130">
        <f>'Heros Stats Yours'!U89</f>
        <v>0</v>
      </c>
      <c r="V89" s="130">
        <f>'Heros Stats Yours'!V89</f>
        <v>6</v>
      </c>
      <c r="W89" s="130">
        <f>'Heros Stats Yours'!W89</f>
        <v>3.1</v>
      </c>
      <c r="X89" s="99"/>
      <c r="Y89" s="99"/>
      <c r="Z89" s="99"/>
      <c r="AA89" s="99"/>
      <c r="AB89" s="99"/>
      <c r="AC89" s="99"/>
      <c r="AD89" s="99"/>
      <c r="AE89" s="99"/>
      <c r="AF89" s="99"/>
    </row>
    <row r="90" spans="1:32" ht="12.75" customHeight="1" x14ac:dyDescent="0.15">
      <c r="A90" s="101" t="b">
        <f>AND(IF((B90=Calculator!$B$19),1,0),IF((C90=Calculator!$D$19),1,0))</f>
        <v>0</v>
      </c>
      <c r="B90" s="130" t="str">
        <f>'Heros Stats Yours'!B90</f>
        <v>Ringo</v>
      </c>
      <c r="C90" s="130">
        <f>'Heros Stats Yours'!C90</f>
        <v>5</v>
      </c>
      <c r="D90" s="130">
        <f>'Heros Stats Yours'!D90</f>
        <v>922</v>
      </c>
      <c r="E90" s="130">
        <f>'Heros Stats Yours'!E90</f>
        <v>3.07</v>
      </c>
      <c r="F90" s="130">
        <f>'Heros Stats Yours'!F90</f>
        <v>268</v>
      </c>
      <c r="G90" s="130">
        <f>'Heros Stats Yours'!G90</f>
        <v>1.7999999999999996</v>
      </c>
      <c r="H90" s="130">
        <f>'Heros Stats Yours'!H90</f>
        <v>89.636363636363626</v>
      </c>
      <c r="I90" s="130">
        <f>'Heros Stats Yours'!I90</f>
        <v>1.1309090909090909</v>
      </c>
      <c r="J90" s="130">
        <f>'Heros Stats Yours'!J90</f>
        <v>0</v>
      </c>
      <c r="K90" s="130">
        <f>'Heros Stats Yours'!K90</f>
        <v>0</v>
      </c>
      <c r="L90" s="130">
        <f>'Heros Stats Yours'!L90</f>
        <v>0</v>
      </c>
      <c r="M90" s="130">
        <f>'Heros Stats Yours'!M90</f>
        <v>0</v>
      </c>
      <c r="N90" s="130">
        <f>'Heros Stats Yours'!N90</f>
        <v>0.5</v>
      </c>
      <c r="O90" s="130">
        <f>'Heros Stats Yours'!O90</f>
        <v>0</v>
      </c>
      <c r="P90" s="130">
        <f>'Heros Stats Yours'!P90</f>
        <v>0</v>
      </c>
      <c r="Q90" s="130">
        <f>'Heros Stats Yours'!Q90</f>
        <v>0</v>
      </c>
      <c r="R90" s="130">
        <f>'Heros Stats Yours'!R90</f>
        <v>44</v>
      </c>
      <c r="S90" s="130">
        <f>'Heros Stats Yours'!S90</f>
        <v>44</v>
      </c>
      <c r="T90" s="130">
        <f>'Heros Stats Yours'!T90</f>
        <v>0</v>
      </c>
      <c r="U90" s="130">
        <f>'Heros Stats Yours'!U90</f>
        <v>0</v>
      </c>
      <c r="V90" s="130">
        <f>'Heros Stats Yours'!V90</f>
        <v>6</v>
      </c>
      <c r="W90" s="130">
        <f>'Heros Stats Yours'!W90</f>
        <v>3.1</v>
      </c>
      <c r="X90" s="99"/>
      <c r="Y90" s="99"/>
      <c r="Z90" s="99"/>
      <c r="AA90" s="99"/>
      <c r="AB90" s="99"/>
      <c r="AC90" s="99"/>
      <c r="AD90" s="99"/>
      <c r="AE90" s="99"/>
      <c r="AF90" s="99"/>
    </row>
    <row r="91" spans="1:32" ht="12.75" customHeight="1" x14ac:dyDescent="0.15">
      <c r="A91" s="101" t="b">
        <f>AND(IF((B91=Calculator!$B$19),1,0),IF((C91=Calculator!$D$19),1,0))</f>
        <v>0</v>
      </c>
      <c r="B91" s="130" t="str">
        <f>'Heros Stats Yours'!B91</f>
        <v>Ringo</v>
      </c>
      <c r="C91" s="130">
        <f>'Heros Stats Yours'!C91</f>
        <v>6</v>
      </c>
      <c r="D91" s="130">
        <f>'Heros Stats Yours'!D91</f>
        <v>991</v>
      </c>
      <c r="E91" s="130">
        <f>'Heros Stats Yours'!E91</f>
        <v>3.3</v>
      </c>
      <c r="F91" s="130">
        <f>'Heros Stats Yours'!F91</f>
        <v>290</v>
      </c>
      <c r="G91" s="130">
        <f>'Heros Stats Yours'!G91</f>
        <v>1.9499999999999995</v>
      </c>
      <c r="H91" s="130">
        <f>'Heros Stats Yours'!H91</f>
        <v>95.545454545454533</v>
      </c>
      <c r="I91" s="130">
        <f>'Heros Stats Yours'!I91</f>
        <v>1.1636363636363636</v>
      </c>
      <c r="J91" s="130">
        <f>'Heros Stats Yours'!J91</f>
        <v>0</v>
      </c>
      <c r="K91" s="130">
        <f>'Heros Stats Yours'!K91</f>
        <v>0</v>
      </c>
      <c r="L91" s="130">
        <f>'Heros Stats Yours'!L91</f>
        <v>0</v>
      </c>
      <c r="M91" s="130">
        <f>'Heros Stats Yours'!M91</f>
        <v>0</v>
      </c>
      <c r="N91" s="130">
        <f>'Heros Stats Yours'!N91</f>
        <v>0.5</v>
      </c>
      <c r="O91" s="130">
        <f>'Heros Stats Yours'!O91</f>
        <v>0</v>
      </c>
      <c r="P91" s="130">
        <f>'Heros Stats Yours'!P91</f>
        <v>0</v>
      </c>
      <c r="Q91" s="130">
        <f>'Heros Stats Yours'!Q91</f>
        <v>0</v>
      </c>
      <c r="R91" s="130">
        <f>'Heros Stats Yours'!R91</f>
        <v>50</v>
      </c>
      <c r="S91" s="130">
        <f>'Heros Stats Yours'!S91</f>
        <v>50</v>
      </c>
      <c r="T91" s="130">
        <f>'Heros Stats Yours'!T91</f>
        <v>0</v>
      </c>
      <c r="U91" s="130">
        <f>'Heros Stats Yours'!U91</f>
        <v>0</v>
      </c>
      <c r="V91" s="130">
        <f>'Heros Stats Yours'!V91</f>
        <v>6</v>
      </c>
      <c r="W91" s="130">
        <f>'Heros Stats Yours'!W91</f>
        <v>3.1</v>
      </c>
      <c r="X91" s="99"/>
      <c r="Y91" s="99"/>
      <c r="Z91" s="99"/>
      <c r="AA91" s="99"/>
      <c r="AB91" s="99"/>
      <c r="AC91" s="99"/>
      <c r="AD91" s="99"/>
      <c r="AE91" s="99"/>
      <c r="AF91" s="99"/>
    </row>
    <row r="92" spans="1:32" ht="12.75" customHeight="1" x14ac:dyDescent="0.15">
      <c r="A92" s="101" t="b">
        <f>AND(IF((B92=Calculator!$B$19),1,0),IF((C92=Calculator!$D$19),1,0))</f>
        <v>0</v>
      </c>
      <c r="B92" s="130" t="str">
        <f>'Heros Stats Yours'!B92</f>
        <v>Ringo</v>
      </c>
      <c r="C92" s="130">
        <f>'Heros Stats Yours'!C92</f>
        <v>7</v>
      </c>
      <c r="D92" s="130">
        <f>'Heros Stats Yours'!D92</f>
        <v>1060</v>
      </c>
      <c r="E92" s="130">
        <f>'Heros Stats Yours'!E92</f>
        <v>3.53</v>
      </c>
      <c r="F92" s="130">
        <f>'Heros Stats Yours'!F92</f>
        <v>312</v>
      </c>
      <c r="G92" s="130">
        <f>'Heros Stats Yours'!G92</f>
        <v>2.0999999999999996</v>
      </c>
      <c r="H92" s="130">
        <f>'Heros Stats Yours'!H92</f>
        <v>101.45454545454544</v>
      </c>
      <c r="I92" s="130">
        <f>'Heros Stats Yours'!I92</f>
        <v>1.1963636363636363</v>
      </c>
      <c r="J92" s="130">
        <f>'Heros Stats Yours'!J92</f>
        <v>0</v>
      </c>
      <c r="K92" s="130">
        <f>'Heros Stats Yours'!K92</f>
        <v>0</v>
      </c>
      <c r="L92" s="130">
        <f>'Heros Stats Yours'!L92</f>
        <v>0</v>
      </c>
      <c r="M92" s="130">
        <f>'Heros Stats Yours'!M92</f>
        <v>0</v>
      </c>
      <c r="N92" s="130">
        <f>'Heros Stats Yours'!N92</f>
        <v>0.5</v>
      </c>
      <c r="O92" s="130">
        <f>'Heros Stats Yours'!O92</f>
        <v>0</v>
      </c>
      <c r="P92" s="130">
        <f>'Heros Stats Yours'!P92</f>
        <v>0</v>
      </c>
      <c r="Q92" s="130">
        <f>'Heros Stats Yours'!Q92</f>
        <v>0</v>
      </c>
      <c r="R92" s="130">
        <f>'Heros Stats Yours'!R92</f>
        <v>56</v>
      </c>
      <c r="S92" s="130">
        <f>'Heros Stats Yours'!S92</f>
        <v>56</v>
      </c>
      <c r="T92" s="130">
        <f>'Heros Stats Yours'!T92</f>
        <v>0</v>
      </c>
      <c r="U92" s="130">
        <f>'Heros Stats Yours'!U92</f>
        <v>0</v>
      </c>
      <c r="V92" s="130">
        <f>'Heros Stats Yours'!V92</f>
        <v>6</v>
      </c>
      <c r="W92" s="130">
        <f>'Heros Stats Yours'!W92</f>
        <v>3.1</v>
      </c>
      <c r="X92" s="99"/>
      <c r="Y92" s="99"/>
      <c r="Z92" s="99"/>
      <c r="AA92" s="99"/>
      <c r="AB92" s="99"/>
      <c r="AC92" s="99"/>
      <c r="AD92" s="99"/>
      <c r="AE92" s="99"/>
      <c r="AF92" s="99"/>
    </row>
    <row r="93" spans="1:32" ht="12.75" customHeight="1" x14ac:dyDescent="0.15">
      <c r="A93" s="101" t="b">
        <f>AND(IF((B93=Calculator!$B$19),1,0),IF((C93=Calculator!$D$19),1,0))</f>
        <v>0</v>
      </c>
      <c r="B93" s="130" t="str">
        <f>'Heros Stats Yours'!B93</f>
        <v>Ringo</v>
      </c>
      <c r="C93" s="130">
        <f>'Heros Stats Yours'!C93</f>
        <v>8</v>
      </c>
      <c r="D93" s="130">
        <f>'Heros Stats Yours'!D93</f>
        <v>1129</v>
      </c>
      <c r="E93" s="130">
        <f>'Heros Stats Yours'!E93</f>
        <v>3.76</v>
      </c>
      <c r="F93" s="130">
        <f>'Heros Stats Yours'!F93</f>
        <v>334</v>
      </c>
      <c r="G93" s="130">
        <f>'Heros Stats Yours'!G93</f>
        <v>2.2499999999999996</v>
      </c>
      <c r="H93" s="130">
        <f>'Heros Stats Yours'!H93</f>
        <v>107.36363636363635</v>
      </c>
      <c r="I93" s="130">
        <f>'Heros Stats Yours'!I93</f>
        <v>1.229090909090909</v>
      </c>
      <c r="J93" s="130">
        <f>'Heros Stats Yours'!J93</f>
        <v>0</v>
      </c>
      <c r="K93" s="130">
        <f>'Heros Stats Yours'!K93</f>
        <v>0</v>
      </c>
      <c r="L93" s="130">
        <f>'Heros Stats Yours'!L93</f>
        <v>0</v>
      </c>
      <c r="M93" s="130">
        <f>'Heros Stats Yours'!M93</f>
        <v>0</v>
      </c>
      <c r="N93" s="130">
        <f>'Heros Stats Yours'!N93</f>
        <v>0.5</v>
      </c>
      <c r="O93" s="130">
        <f>'Heros Stats Yours'!O93</f>
        <v>0</v>
      </c>
      <c r="P93" s="130">
        <f>'Heros Stats Yours'!P93</f>
        <v>0</v>
      </c>
      <c r="Q93" s="130">
        <f>'Heros Stats Yours'!Q93</f>
        <v>0</v>
      </c>
      <c r="R93" s="130">
        <f>'Heros Stats Yours'!R93</f>
        <v>62</v>
      </c>
      <c r="S93" s="130">
        <f>'Heros Stats Yours'!S93</f>
        <v>62</v>
      </c>
      <c r="T93" s="130">
        <f>'Heros Stats Yours'!T93</f>
        <v>0</v>
      </c>
      <c r="U93" s="130">
        <f>'Heros Stats Yours'!U93</f>
        <v>0</v>
      </c>
      <c r="V93" s="130">
        <f>'Heros Stats Yours'!V93</f>
        <v>6</v>
      </c>
      <c r="W93" s="130">
        <f>'Heros Stats Yours'!W93</f>
        <v>3.1</v>
      </c>
      <c r="X93" s="99"/>
      <c r="Y93" s="99"/>
      <c r="Z93" s="99"/>
      <c r="AA93" s="99"/>
      <c r="AB93" s="99"/>
      <c r="AC93" s="99"/>
      <c r="AD93" s="99"/>
      <c r="AE93" s="99"/>
      <c r="AF93" s="99"/>
    </row>
    <row r="94" spans="1:32" ht="12.75" customHeight="1" x14ac:dyDescent="0.15">
      <c r="A94" s="101" t="b">
        <f>AND(IF((B94=Calculator!$B$19),1,0),IF((C94=Calculator!$D$19),1,0))</f>
        <v>0</v>
      </c>
      <c r="B94" s="130" t="str">
        <f>'Heros Stats Yours'!B94</f>
        <v>Ringo</v>
      </c>
      <c r="C94" s="130">
        <f>'Heros Stats Yours'!C94</f>
        <v>9</v>
      </c>
      <c r="D94" s="130">
        <f>'Heros Stats Yours'!D94</f>
        <v>1198</v>
      </c>
      <c r="E94" s="130">
        <f>'Heros Stats Yours'!E94</f>
        <v>3.9899999999999998</v>
      </c>
      <c r="F94" s="130">
        <f>'Heros Stats Yours'!F94</f>
        <v>356</v>
      </c>
      <c r="G94" s="130">
        <f>'Heros Stats Yours'!G94</f>
        <v>2.3999999999999995</v>
      </c>
      <c r="H94" s="130">
        <f>'Heros Stats Yours'!H94</f>
        <v>113.27272727272725</v>
      </c>
      <c r="I94" s="130">
        <f>'Heros Stats Yours'!I94</f>
        <v>1.2618181818181817</v>
      </c>
      <c r="J94" s="130">
        <f>'Heros Stats Yours'!J94</f>
        <v>0</v>
      </c>
      <c r="K94" s="130">
        <f>'Heros Stats Yours'!K94</f>
        <v>0</v>
      </c>
      <c r="L94" s="130">
        <f>'Heros Stats Yours'!L94</f>
        <v>0</v>
      </c>
      <c r="M94" s="130">
        <f>'Heros Stats Yours'!M94</f>
        <v>0</v>
      </c>
      <c r="N94" s="130">
        <f>'Heros Stats Yours'!N94</f>
        <v>0.5</v>
      </c>
      <c r="O94" s="130">
        <f>'Heros Stats Yours'!O94</f>
        <v>0</v>
      </c>
      <c r="P94" s="130">
        <f>'Heros Stats Yours'!P94</f>
        <v>0</v>
      </c>
      <c r="Q94" s="130">
        <f>'Heros Stats Yours'!Q94</f>
        <v>0</v>
      </c>
      <c r="R94" s="130">
        <f>'Heros Stats Yours'!R94</f>
        <v>68</v>
      </c>
      <c r="S94" s="130">
        <f>'Heros Stats Yours'!S94</f>
        <v>68</v>
      </c>
      <c r="T94" s="130">
        <f>'Heros Stats Yours'!T94</f>
        <v>0</v>
      </c>
      <c r="U94" s="130">
        <f>'Heros Stats Yours'!U94</f>
        <v>0</v>
      </c>
      <c r="V94" s="130">
        <f>'Heros Stats Yours'!V94</f>
        <v>6</v>
      </c>
      <c r="W94" s="130">
        <f>'Heros Stats Yours'!W94</f>
        <v>3.1</v>
      </c>
      <c r="X94" s="99"/>
      <c r="Y94" s="99"/>
      <c r="Z94" s="99"/>
      <c r="AA94" s="99"/>
      <c r="AB94" s="99"/>
      <c r="AC94" s="99"/>
      <c r="AD94" s="99"/>
      <c r="AE94" s="99"/>
      <c r="AF94" s="99"/>
    </row>
    <row r="95" spans="1:32" ht="12.75" customHeight="1" x14ac:dyDescent="0.15">
      <c r="A95" s="101" t="b">
        <f>AND(IF((B95=Calculator!$B$19),1,0),IF((C95=Calculator!$D$19),1,0))</f>
        <v>0</v>
      </c>
      <c r="B95" s="130" t="str">
        <f>'Heros Stats Yours'!B95</f>
        <v>Ringo</v>
      </c>
      <c r="C95" s="130">
        <f>'Heros Stats Yours'!C95</f>
        <v>10</v>
      </c>
      <c r="D95" s="130">
        <f>'Heros Stats Yours'!D95</f>
        <v>1267</v>
      </c>
      <c r="E95" s="130">
        <f>'Heros Stats Yours'!E95</f>
        <v>4.22</v>
      </c>
      <c r="F95" s="130">
        <f>'Heros Stats Yours'!F95</f>
        <v>378</v>
      </c>
      <c r="G95" s="130">
        <f>'Heros Stats Yours'!G95</f>
        <v>2.5499999999999994</v>
      </c>
      <c r="H95" s="130">
        <f>'Heros Stats Yours'!H95</f>
        <v>119.18181818181816</v>
      </c>
      <c r="I95" s="130">
        <f>'Heros Stats Yours'!I95</f>
        <v>1.2945454545454544</v>
      </c>
      <c r="J95" s="130">
        <f>'Heros Stats Yours'!J95</f>
        <v>0</v>
      </c>
      <c r="K95" s="130">
        <f>'Heros Stats Yours'!K95</f>
        <v>0</v>
      </c>
      <c r="L95" s="130">
        <f>'Heros Stats Yours'!L95</f>
        <v>0</v>
      </c>
      <c r="M95" s="130">
        <f>'Heros Stats Yours'!M95</f>
        <v>0</v>
      </c>
      <c r="N95" s="130">
        <f>'Heros Stats Yours'!N95</f>
        <v>0.5</v>
      </c>
      <c r="O95" s="130">
        <f>'Heros Stats Yours'!O95</f>
        <v>0</v>
      </c>
      <c r="P95" s="130">
        <f>'Heros Stats Yours'!P95</f>
        <v>0</v>
      </c>
      <c r="Q95" s="130">
        <f>'Heros Stats Yours'!Q95</f>
        <v>0</v>
      </c>
      <c r="R95" s="130">
        <f>'Heros Stats Yours'!R95</f>
        <v>74</v>
      </c>
      <c r="S95" s="130">
        <f>'Heros Stats Yours'!S95</f>
        <v>74</v>
      </c>
      <c r="T95" s="130">
        <f>'Heros Stats Yours'!T95</f>
        <v>0</v>
      </c>
      <c r="U95" s="130">
        <f>'Heros Stats Yours'!U95</f>
        <v>0</v>
      </c>
      <c r="V95" s="130">
        <f>'Heros Stats Yours'!V95</f>
        <v>6</v>
      </c>
      <c r="W95" s="130">
        <f>'Heros Stats Yours'!W95</f>
        <v>3.1</v>
      </c>
      <c r="X95" s="99"/>
      <c r="Y95" s="99"/>
      <c r="Z95" s="99"/>
      <c r="AA95" s="99"/>
      <c r="AB95" s="99"/>
      <c r="AC95" s="99"/>
      <c r="AD95" s="99"/>
      <c r="AE95" s="99"/>
      <c r="AF95" s="99"/>
    </row>
    <row r="96" spans="1:32" ht="12.75" customHeight="1" x14ac:dyDescent="0.15">
      <c r="A96" s="101" t="b">
        <f>AND(IF((B96=Calculator!$B$19),1,0),IF((C96=Calculator!$D$19),1,0))</f>
        <v>0</v>
      </c>
      <c r="B96" s="130" t="str">
        <f>'Heros Stats Yours'!B96</f>
        <v>Ringo</v>
      </c>
      <c r="C96" s="130">
        <f>'Heros Stats Yours'!C96</f>
        <v>11</v>
      </c>
      <c r="D96" s="130">
        <f>'Heros Stats Yours'!D96</f>
        <v>1336</v>
      </c>
      <c r="E96" s="130">
        <f>'Heros Stats Yours'!E96</f>
        <v>4.45</v>
      </c>
      <c r="F96" s="130">
        <f>'Heros Stats Yours'!F96</f>
        <v>400</v>
      </c>
      <c r="G96" s="130">
        <f>'Heros Stats Yours'!G96</f>
        <v>2.6999999999999993</v>
      </c>
      <c r="H96" s="130">
        <f>'Heros Stats Yours'!H96</f>
        <v>125.09090909090907</v>
      </c>
      <c r="I96" s="130">
        <f>'Heros Stats Yours'!I96</f>
        <v>1.3272727272727272</v>
      </c>
      <c r="J96" s="130">
        <f>'Heros Stats Yours'!J96</f>
        <v>0</v>
      </c>
      <c r="K96" s="130">
        <f>'Heros Stats Yours'!K96</f>
        <v>0</v>
      </c>
      <c r="L96" s="130">
        <f>'Heros Stats Yours'!L96</f>
        <v>0</v>
      </c>
      <c r="M96" s="130">
        <f>'Heros Stats Yours'!M96</f>
        <v>0</v>
      </c>
      <c r="N96" s="130">
        <f>'Heros Stats Yours'!N96</f>
        <v>0.5</v>
      </c>
      <c r="O96" s="130">
        <f>'Heros Stats Yours'!O96</f>
        <v>0</v>
      </c>
      <c r="P96" s="130">
        <f>'Heros Stats Yours'!P96</f>
        <v>0</v>
      </c>
      <c r="Q96" s="130">
        <f>'Heros Stats Yours'!Q96</f>
        <v>0</v>
      </c>
      <c r="R96" s="130">
        <f>'Heros Stats Yours'!R96</f>
        <v>80</v>
      </c>
      <c r="S96" s="130">
        <f>'Heros Stats Yours'!S96</f>
        <v>80</v>
      </c>
      <c r="T96" s="130">
        <f>'Heros Stats Yours'!T96</f>
        <v>0</v>
      </c>
      <c r="U96" s="130">
        <f>'Heros Stats Yours'!U96</f>
        <v>0</v>
      </c>
      <c r="V96" s="130">
        <f>'Heros Stats Yours'!V96</f>
        <v>6</v>
      </c>
      <c r="W96" s="130">
        <f>'Heros Stats Yours'!W96</f>
        <v>3.1</v>
      </c>
      <c r="X96" s="99"/>
      <c r="Y96" s="99"/>
      <c r="Z96" s="99"/>
      <c r="AA96" s="99"/>
      <c r="AB96" s="99"/>
      <c r="AC96" s="99"/>
      <c r="AD96" s="99"/>
      <c r="AE96" s="99"/>
      <c r="AF96" s="99"/>
    </row>
    <row r="97" spans="1:32" ht="12.75" customHeight="1" x14ac:dyDescent="0.15">
      <c r="A97" s="101" t="b">
        <f>AND(IF((B97=Calculator!$B$19),1,0),IF((C97=Calculator!$D$19),1,0))</f>
        <v>0</v>
      </c>
      <c r="B97" s="130" t="str">
        <f>'Heros Stats Yours'!B97</f>
        <v>Ringo</v>
      </c>
      <c r="C97" s="130">
        <f>'Heros Stats Yours'!C97</f>
        <v>12</v>
      </c>
      <c r="D97" s="130">
        <f>'Heros Stats Yours'!D97</f>
        <v>1405</v>
      </c>
      <c r="E97" s="130">
        <f>'Heros Stats Yours'!E97</f>
        <v>4.6800000000000006</v>
      </c>
      <c r="F97" s="130">
        <f>'Heros Stats Yours'!F97</f>
        <v>422</v>
      </c>
      <c r="G97" s="130">
        <f>'Heros Stats Yours'!G97</f>
        <v>2.8499999999999992</v>
      </c>
      <c r="H97" s="130">
        <f>'Heros Stats Yours'!H97</f>
        <v>130.99999999999997</v>
      </c>
      <c r="I97" s="130">
        <f>'Heros Stats Yours'!I97</f>
        <v>1.3599999999999999</v>
      </c>
      <c r="J97" s="130">
        <f>'Heros Stats Yours'!J97</f>
        <v>0</v>
      </c>
      <c r="K97" s="130">
        <f>'Heros Stats Yours'!K97</f>
        <v>0</v>
      </c>
      <c r="L97" s="130">
        <f>'Heros Stats Yours'!L97</f>
        <v>0</v>
      </c>
      <c r="M97" s="130">
        <f>'Heros Stats Yours'!M97</f>
        <v>0</v>
      </c>
      <c r="N97" s="130">
        <f>'Heros Stats Yours'!N97</f>
        <v>0.5</v>
      </c>
      <c r="O97" s="130">
        <f>'Heros Stats Yours'!O97</f>
        <v>0</v>
      </c>
      <c r="P97" s="130">
        <f>'Heros Stats Yours'!P97</f>
        <v>0</v>
      </c>
      <c r="Q97" s="130">
        <f>'Heros Stats Yours'!Q97</f>
        <v>0</v>
      </c>
      <c r="R97" s="130">
        <f>'Heros Stats Yours'!R97</f>
        <v>86</v>
      </c>
      <c r="S97" s="130">
        <f>'Heros Stats Yours'!S97</f>
        <v>86</v>
      </c>
      <c r="T97" s="130">
        <f>'Heros Stats Yours'!T97</f>
        <v>0</v>
      </c>
      <c r="U97" s="130">
        <f>'Heros Stats Yours'!U97</f>
        <v>0</v>
      </c>
      <c r="V97" s="130">
        <f>'Heros Stats Yours'!V97</f>
        <v>6</v>
      </c>
      <c r="W97" s="130">
        <f>'Heros Stats Yours'!W97</f>
        <v>3.1</v>
      </c>
      <c r="X97" s="99"/>
      <c r="Y97" s="99"/>
      <c r="Z97" s="99"/>
      <c r="AA97" s="99"/>
      <c r="AB97" s="99"/>
      <c r="AC97" s="99"/>
      <c r="AD97" s="99"/>
      <c r="AE97" s="99"/>
      <c r="AF97" s="99"/>
    </row>
    <row r="98" spans="1:32" ht="12.75" customHeight="1" x14ac:dyDescent="0.15">
      <c r="A98" s="101" t="b">
        <f>AND(IF((B98=Calculator!$B$19),1,0),IF((C98=Calculator!$D$19),1,0))</f>
        <v>0</v>
      </c>
      <c r="B98" s="130" t="str">
        <f>'Heros Stats Yours'!B98</f>
        <v>Saw</v>
      </c>
      <c r="C98" s="130">
        <f>'Heros Stats Yours'!C98</f>
        <v>1</v>
      </c>
      <c r="D98" s="130">
        <f>'Heros Stats Yours'!D98</f>
        <v>672</v>
      </c>
      <c r="E98" s="130">
        <f>'Heros Stats Yours'!E98</f>
        <v>2.4</v>
      </c>
      <c r="F98" s="130">
        <f>'Heros Stats Yours'!F98</f>
        <v>150</v>
      </c>
      <c r="G98" s="130">
        <f>'Heros Stats Yours'!G98</f>
        <v>1</v>
      </c>
      <c r="H98" s="130">
        <f>'Heros Stats Yours'!H98</f>
        <v>50</v>
      </c>
      <c r="I98" s="130">
        <f>'Heros Stats Yours'!I98</f>
        <v>1</v>
      </c>
      <c r="J98" s="130">
        <f>'Heros Stats Yours'!J98</f>
        <v>0</v>
      </c>
      <c r="K98" s="130">
        <f>'Heros Stats Yours'!K98</f>
        <v>0</v>
      </c>
      <c r="L98" s="130">
        <f>'Heros Stats Yours'!L98</f>
        <v>0</v>
      </c>
      <c r="M98" s="130">
        <f>'Heros Stats Yours'!M98</f>
        <v>0</v>
      </c>
      <c r="N98" s="130">
        <f>'Heros Stats Yours'!N98</f>
        <v>0.5</v>
      </c>
      <c r="O98" s="130">
        <f>'Heros Stats Yours'!O98</f>
        <v>0</v>
      </c>
      <c r="P98" s="130">
        <f>'Heros Stats Yours'!P98</f>
        <v>0</v>
      </c>
      <c r="Q98" s="130">
        <f>'Heros Stats Yours'!Q98</f>
        <v>0</v>
      </c>
      <c r="R98" s="130">
        <f>'Heros Stats Yours'!R98</f>
        <v>20</v>
      </c>
      <c r="S98" s="130">
        <f>'Heros Stats Yours'!S98</f>
        <v>20</v>
      </c>
      <c r="T98" s="130">
        <f>'Heros Stats Yours'!T98</f>
        <v>0</v>
      </c>
      <c r="U98" s="130">
        <f>'Heros Stats Yours'!U98</f>
        <v>0</v>
      </c>
      <c r="V98" s="130">
        <f>'Heros Stats Yours'!V98</f>
        <v>6.5</v>
      </c>
      <c r="W98" s="130">
        <f>'Heros Stats Yours'!W98</f>
        <v>3.1</v>
      </c>
      <c r="X98" s="99"/>
      <c r="Y98" s="99"/>
      <c r="Z98" s="99"/>
      <c r="AA98" s="99"/>
      <c r="AB98" s="99"/>
      <c r="AC98" s="99"/>
      <c r="AD98" s="99"/>
      <c r="AE98" s="99"/>
      <c r="AF98" s="99"/>
    </row>
    <row r="99" spans="1:32" ht="12.75" customHeight="1" x14ac:dyDescent="0.15">
      <c r="A99" s="101" t="b">
        <f>AND(IF((B99=Calculator!$B$19),1,0),IF((C99=Calculator!$D$19),1,0))</f>
        <v>0</v>
      </c>
      <c r="B99" s="130" t="str">
        <f>'Heros Stats Yours'!B99</f>
        <v>Saw</v>
      </c>
      <c r="C99" s="130">
        <f>'Heros Stats Yours'!C99</f>
        <v>2</v>
      </c>
      <c r="D99" s="130">
        <f>'Heros Stats Yours'!D99</f>
        <v>743</v>
      </c>
      <c r="E99" s="130">
        <f>'Heros Stats Yours'!E99</f>
        <v>2.65</v>
      </c>
      <c r="F99" s="130">
        <f>'Heros Stats Yours'!F99</f>
        <v>165</v>
      </c>
      <c r="G99" s="130">
        <f>'Heros Stats Yours'!G99</f>
        <v>1.1100000000000001</v>
      </c>
      <c r="H99" s="130">
        <f>'Heros Stats Yours'!H99</f>
        <v>53.36363636363636</v>
      </c>
      <c r="I99" s="130">
        <f>'Heros Stats Yours'!I99</f>
        <v>1.01</v>
      </c>
      <c r="J99" s="130">
        <f>'Heros Stats Yours'!J99</f>
        <v>0</v>
      </c>
      <c r="K99" s="130">
        <f>'Heros Stats Yours'!K99</f>
        <v>0</v>
      </c>
      <c r="L99" s="130">
        <f>'Heros Stats Yours'!L99</f>
        <v>0</v>
      </c>
      <c r="M99" s="130">
        <f>'Heros Stats Yours'!M99</f>
        <v>0</v>
      </c>
      <c r="N99" s="130">
        <f>'Heros Stats Yours'!N99</f>
        <v>0.5</v>
      </c>
      <c r="O99" s="130">
        <f>'Heros Stats Yours'!O99</f>
        <v>0</v>
      </c>
      <c r="P99" s="130">
        <f>'Heros Stats Yours'!P99</f>
        <v>0</v>
      </c>
      <c r="Q99" s="130">
        <f>'Heros Stats Yours'!Q99</f>
        <v>0</v>
      </c>
      <c r="R99" s="130">
        <f>'Heros Stats Yours'!R99</f>
        <v>24</v>
      </c>
      <c r="S99" s="130">
        <f>'Heros Stats Yours'!S99</f>
        <v>24</v>
      </c>
      <c r="T99" s="130">
        <f>'Heros Stats Yours'!T99</f>
        <v>0</v>
      </c>
      <c r="U99" s="130">
        <f>'Heros Stats Yours'!U99</f>
        <v>0</v>
      </c>
      <c r="V99" s="130">
        <f>'Heros Stats Yours'!V99</f>
        <v>6.5</v>
      </c>
      <c r="W99" s="130">
        <f>'Heros Stats Yours'!W99</f>
        <v>3.1</v>
      </c>
      <c r="X99" s="99"/>
      <c r="Y99" s="99"/>
      <c r="Z99" s="99"/>
      <c r="AA99" s="99"/>
      <c r="AB99" s="99"/>
      <c r="AC99" s="99"/>
      <c r="AD99" s="99"/>
      <c r="AE99" s="99"/>
      <c r="AF99" s="99"/>
    </row>
    <row r="100" spans="1:32" ht="12.75" customHeight="1" x14ac:dyDescent="0.15">
      <c r="A100" s="101" t="b">
        <f>AND(IF((B100=Calculator!$B$19),1,0),IF((C100=Calculator!$D$19),1,0))</f>
        <v>0</v>
      </c>
      <c r="B100" s="130" t="str">
        <f>'Heros Stats Yours'!B100</f>
        <v>Saw</v>
      </c>
      <c r="C100" s="130">
        <f>'Heros Stats Yours'!C100</f>
        <v>3</v>
      </c>
      <c r="D100" s="130">
        <f>'Heros Stats Yours'!D100</f>
        <v>814</v>
      </c>
      <c r="E100" s="130">
        <f>'Heros Stats Yours'!E100</f>
        <v>2.9</v>
      </c>
      <c r="F100" s="130">
        <f>'Heros Stats Yours'!F100</f>
        <v>180</v>
      </c>
      <c r="G100" s="130">
        <f>'Heros Stats Yours'!G100</f>
        <v>1.2200000000000002</v>
      </c>
      <c r="H100" s="130">
        <f>'Heros Stats Yours'!H100</f>
        <v>56.72727272727272</v>
      </c>
      <c r="I100" s="130">
        <f>'Heros Stats Yours'!I100</f>
        <v>1.02</v>
      </c>
      <c r="J100" s="130">
        <f>'Heros Stats Yours'!J100</f>
        <v>0</v>
      </c>
      <c r="K100" s="130">
        <f>'Heros Stats Yours'!K100</f>
        <v>0</v>
      </c>
      <c r="L100" s="130">
        <f>'Heros Stats Yours'!L100</f>
        <v>0</v>
      </c>
      <c r="M100" s="130">
        <f>'Heros Stats Yours'!M100</f>
        <v>0</v>
      </c>
      <c r="N100" s="130">
        <f>'Heros Stats Yours'!N100</f>
        <v>0.5</v>
      </c>
      <c r="O100" s="130">
        <f>'Heros Stats Yours'!O100</f>
        <v>0</v>
      </c>
      <c r="P100" s="130">
        <f>'Heros Stats Yours'!P100</f>
        <v>0</v>
      </c>
      <c r="Q100" s="130">
        <f>'Heros Stats Yours'!Q100</f>
        <v>0</v>
      </c>
      <c r="R100" s="130">
        <f>'Heros Stats Yours'!R100</f>
        <v>28</v>
      </c>
      <c r="S100" s="130">
        <f>'Heros Stats Yours'!S100</f>
        <v>28</v>
      </c>
      <c r="T100" s="130">
        <f>'Heros Stats Yours'!T100</f>
        <v>0</v>
      </c>
      <c r="U100" s="130">
        <f>'Heros Stats Yours'!U100</f>
        <v>0</v>
      </c>
      <c r="V100" s="130">
        <f>'Heros Stats Yours'!V100</f>
        <v>6.5</v>
      </c>
      <c r="W100" s="130">
        <f>'Heros Stats Yours'!W100</f>
        <v>3.1</v>
      </c>
      <c r="X100" s="99"/>
      <c r="Y100" s="99"/>
      <c r="Z100" s="99"/>
      <c r="AA100" s="99"/>
      <c r="AB100" s="99"/>
      <c r="AC100" s="99"/>
      <c r="AD100" s="99"/>
      <c r="AE100" s="99"/>
      <c r="AF100" s="99"/>
    </row>
    <row r="101" spans="1:32" ht="12.75" customHeight="1" x14ac:dyDescent="0.15">
      <c r="A101" s="101" t="b">
        <f>AND(IF((B101=Calculator!$B$19),1,0),IF((C101=Calculator!$D$19),1,0))</f>
        <v>0</v>
      </c>
      <c r="B101" s="130" t="str">
        <f>'Heros Stats Yours'!B101</f>
        <v>Saw</v>
      </c>
      <c r="C101" s="130">
        <f>'Heros Stats Yours'!C101</f>
        <v>4</v>
      </c>
      <c r="D101" s="130">
        <f>'Heros Stats Yours'!D101</f>
        <v>885</v>
      </c>
      <c r="E101" s="130">
        <f>'Heros Stats Yours'!E101</f>
        <v>3.15</v>
      </c>
      <c r="F101" s="130">
        <f>'Heros Stats Yours'!F101</f>
        <v>195</v>
      </c>
      <c r="G101" s="130">
        <f>'Heros Stats Yours'!G101</f>
        <v>1.3300000000000003</v>
      </c>
      <c r="H101" s="130">
        <f>'Heros Stats Yours'!H101</f>
        <v>60.090909090909079</v>
      </c>
      <c r="I101" s="130">
        <f>'Heros Stats Yours'!I101</f>
        <v>1.03</v>
      </c>
      <c r="J101" s="130">
        <f>'Heros Stats Yours'!J101</f>
        <v>0</v>
      </c>
      <c r="K101" s="130">
        <f>'Heros Stats Yours'!K101</f>
        <v>0</v>
      </c>
      <c r="L101" s="130">
        <f>'Heros Stats Yours'!L101</f>
        <v>0</v>
      </c>
      <c r="M101" s="130">
        <f>'Heros Stats Yours'!M101</f>
        <v>0</v>
      </c>
      <c r="N101" s="130">
        <f>'Heros Stats Yours'!N101</f>
        <v>0.5</v>
      </c>
      <c r="O101" s="130">
        <f>'Heros Stats Yours'!O101</f>
        <v>0</v>
      </c>
      <c r="P101" s="130">
        <f>'Heros Stats Yours'!P101</f>
        <v>0</v>
      </c>
      <c r="Q101" s="130">
        <f>'Heros Stats Yours'!Q101</f>
        <v>0</v>
      </c>
      <c r="R101" s="130">
        <f>'Heros Stats Yours'!R101</f>
        <v>32</v>
      </c>
      <c r="S101" s="130">
        <f>'Heros Stats Yours'!S101</f>
        <v>32</v>
      </c>
      <c r="T101" s="130">
        <f>'Heros Stats Yours'!T101</f>
        <v>0</v>
      </c>
      <c r="U101" s="130">
        <f>'Heros Stats Yours'!U101</f>
        <v>0</v>
      </c>
      <c r="V101" s="130">
        <f>'Heros Stats Yours'!V101</f>
        <v>6.5</v>
      </c>
      <c r="W101" s="130">
        <f>'Heros Stats Yours'!W101</f>
        <v>3.1</v>
      </c>
      <c r="X101" s="99"/>
      <c r="Y101" s="99"/>
      <c r="Z101" s="99"/>
      <c r="AA101" s="99"/>
      <c r="AB101" s="99"/>
      <c r="AC101" s="99"/>
      <c r="AD101" s="99"/>
      <c r="AE101" s="99"/>
      <c r="AF101" s="99"/>
    </row>
    <row r="102" spans="1:32" ht="12.75" customHeight="1" x14ac:dyDescent="0.15">
      <c r="A102" s="101" t="b">
        <f>AND(IF((B102=Calculator!$B$19),1,0),IF((C102=Calculator!$D$19),1,0))</f>
        <v>0</v>
      </c>
      <c r="B102" s="130" t="str">
        <f>'Heros Stats Yours'!B102</f>
        <v>Saw</v>
      </c>
      <c r="C102" s="130">
        <f>'Heros Stats Yours'!C102</f>
        <v>5</v>
      </c>
      <c r="D102" s="130">
        <f>'Heros Stats Yours'!D102</f>
        <v>956</v>
      </c>
      <c r="E102" s="130">
        <f>'Heros Stats Yours'!E102</f>
        <v>3.4</v>
      </c>
      <c r="F102" s="130">
        <f>'Heros Stats Yours'!F102</f>
        <v>210</v>
      </c>
      <c r="G102" s="130">
        <f>'Heros Stats Yours'!G102</f>
        <v>1.4400000000000004</v>
      </c>
      <c r="H102" s="130">
        <f>'Heros Stats Yours'!H102</f>
        <v>63.454545454545439</v>
      </c>
      <c r="I102" s="130">
        <f>'Heros Stats Yours'!I102</f>
        <v>1.04</v>
      </c>
      <c r="J102" s="130">
        <f>'Heros Stats Yours'!J102</f>
        <v>0</v>
      </c>
      <c r="K102" s="130">
        <f>'Heros Stats Yours'!K102</f>
        <v>0</v>
      </c>
      <c r="L102" s="130">
        <f>'Heros Stats Yours'!L102</f>
        <v>0</v>
      </c>
      <c r="M102" s="130">
        <f>'Heros Stats Yours'!M102</f>
        <v>0</v>
      </c>
      <c r="N102" s="130">
        <f>'Heros Stats Yours'!N102</f>
        <v>0.5</v>
      </c>
      <c r="O102" s="130">
        <f>'Heros Stats Yours'!O102</f>
        <v>0</v>
      </c>
      <c r="P102" s="130">
        <f>'Heros Stats Yours'!P102</f>
        <v>0</v>
      </c>
      <c r="Q102" s="130">
        <f>'Heros Stats Yours'!Q102</f>
        <v>0</v>
      </c>
      <c r="R102" s="130">
        <f>'Heros Stats Yours'!R102</f>
        <v>36</v>
      </c>
      <c r="S102" s="130">
        <f>'Heros Stats Yours'!S102</f>
        <v>36</v>
      </c>
      <c r="T102" s="130">
        <f>'Heros Stats Yours'!T102</f>
        <v>0</v>
      </c>
      <c r="U102" s="130">
        <f>'Heros Stats Yours'!U102</f>
        <v>0</v>
      </c>
      <c r="V102" s="130">
        <f>'Heros Stats Yours'!V102</f>
        <v>6.5</v>
      </c>
      <c r="W102" s="130">
        <f>'Heros Stats Yours'!W102</f>
        <v>3.1</v>
      </c>
      <c r="X102" s="99"/>
      <c r="Y102" s="99"/>
      <c r="Z102" s="99"/>
      <c r="AA102" s="99"/>
      <c r="AB102" s="99"/>
      <c r="AC102" s="99"/>
      <c r="AD102" s="99"/>
      <c r="AE102" s="99"/>
      <c r="AF102" s="99"/>
    </row>
    <row r="103" spans="1:32" ht="12.75" customHeight="1" x14ac:dyDescent="0.15">
      <c r="A103" s="101" t="b">
        <f>AND(IF((B103=Calculator!$B$19),1,0),IF((C103=Calculator!$D$19),1,0))</f>
        <v>0</v>
      </c>
      <c r="B103" s="130" t="str">
        <f>'Heros Stats Yours'!B103</f>
        <v>Saw</v>
      </c>
      <c r="C103" s="130">
        <f>'Heros Stats Yours'!C103</f>
        <v>6</v>
      </c>
      <c r="D103" s="130">
        <f>'Heros Stats Yours'!D103</f>
        <v>1027</v>
      </c>
      <c r="E103" s="130">
        <f>'Heros Stats Yours'!E103</f>
        <v>3.65</v>
      </c>
      <c r="F103" s="130">
        <f>'Heros Stats Yours'!F103</f>
        <v>225</v>
      </c>
      <c r="G103" s="130">
        <f>'Heros Stats Yours'!G103</f>
        <v>1.5500000000000005</v>
      </c>
      <c r="H103" s="130">
        <f>'Heros Stats Yours'!H103</f>
        <v>66.818181818181799</v>
      </c>
      <c r="I103" s="130">
        <f>'Heros Stats Yours'!I103</f>
        <v>1.05</v>
      </c>
      <c r="J103" s="130">
        <f>'Heros Stats Yours'!J103</f>
        <v>0</v>
      </c>
      <c r="K103" s="130">
        <f>'Heros Stats Yours'!K103</f>
        <v>0</v>
      </c>
      <c r="L103" s="130">
        <f>'Heros Stats Yours'!L103</f>
        <v>0</v>
      </c>
      <c r="M103" s="130">
        <f>'Heros Stats Yours'!M103</f>
        <v>0</v>
      </c>
      <c r="N103" s="130">
        <f>'Heros Stats Yours'!N103</f>
        <v>0.5</v>
      </c>
      <c r="O103" s="130">
        <f>'Heros Stats Yours'!O103</f>
        <v>0</v>
      </c>
      <c r="P103" s="130">
        <f>'Heros Stats Yours'!P103</f>
        <v>0</v>
      </c>
      <c r="Q103" s="130">
        <f>'Heros Stats Yours'!Q103</f>
        <v>0</v>
      </c>
      <c r="R103" s="130">
        <f>'Heros Stats Yours'!R103</f>
        <v>40</v>
      </c>
      <c r="S103" s="130">
        <f>'Heros Stats Yours'!S103</f>
        <v>40</v>
      </c>
      <c r="T103" s="130">
        <f>'Heros Stats Yours'!T103</f>
        <v>0</v>
      </c>
      <c r="U103" s="130">
        <f>'Heros Stats Yours'!U103</f>
        <v>0</v>
      </c>
      <c r="V103" s="130">
        <f>'Heros Stats Yours'!V103</f>
        <v>6.5</v>
      </c>
      <c r="W103" s="130">
        <f>'Heros Stats Yours'!W103</f>
        <v>3.1</v>
      </c>
      <c r="X103" s="99"/>
      <c r="Y103" s="99"/>
      <c r="Z103" s="99"/>
      <c r="AA103" s="99"/>
      <c r="AB103" s="99"/>
      <c r="AC103" s="99"/>
      <c r="AD103" s="99"/>
      <c r="AE103" s="99"/>
      <c r="AF103" s="99"/>
    </row>
    <row r="104" spans="1:32" ht="12.75" customHeight="1" x14ac:dyDescent="0.15">
      <c r="A104" s="101" t="b">
        <f>AND(IF((B104=Calculator!$B$19),1,0),IF((C104=Calculator!$D$19),1,0))</f>
        <v>0</v>
      </c>
      <c r="B104" s="130" t="str">
        <f>'Heros Stats Yours'!B104</f>
        <v>Saw</v>
      </c>
      <c r="C104" s="130">
        <f>'Heros Stats Yours'!C104</f>
        <v>7</v>
      </c>
      <c r="D104" s="130">
        <f>'Heros Stats Yours'!D104</f>
        <v>1098</v>
      </c>
      <c r="E104" s="130">
        <f>'Heros Stats Yours'!E104</f>
        <v>3.9</v>
      </c>
      <c r="F104" s="130">
        <f>'Heros Stats Yours'!F104</f>
        <v>240</v>
      </c>
      <c r="G104" s="130">
        <f>'Heros Stats Yours'!G104</f>
        <v>1.6600000000000006</v>
      </c>
      <c r="H104" s="130">
        <f>'Heros Stats Yours'!H104</f>
        <v>70.181818181818159</v>
      </c>
      <c r="I104" s="130">
        <f>'Heros Stats Yours'!I104</f>
        <v>1.06</v>
      </c>
      <c r="J104" s="130">
        <f>'Heros Stats Yours'!J104</f>
        <v>0</v>
      </c>
      <c r="K104" s="130">
        <f>'Heros Stats Yours'!K104</f>
        <v>0</v>
      </c>
      <c r="L104" s="130">
        <f>'Heros Stats Yours'!L104</f>
        <v>0</v>
      </c>
      <c r="M104" s="130">
        <f>'Heros Stats Yours'!M104</f>
        <v>0</v>
      </c>
      <c r="N104" s="130">
        <f>'Heros Stats Yours'!N104</f>
        <v>0.5</v>
      </c>
      <c r="O104" s="130">
        <f>'Heros Stats Yours'!O104</f>
        <v>0</v>
      </c>
      <c r="P104" s="130">
        <f>'Heros Stats Yours'!P104</f>
        <v>0</v>
      </c>
      <c r="Q104" s="130">
        <f>'Heros Stats Yours'!Q104</f>
        <v>0</v>
      </c>
      <c r="R104" s="130">
        <f>'Heros Stats Yours'!R104</f>
        <v>44</v>
      </c>
      <c r="S104" s="130">
        <f>'Heros Stats Yours'!S104</f>
        <v>44</v>
      </c>
      <c r="T104" s="130">
        <f>'Heros Stats Yours'!T104</f>
        <v>0</v>
      </c>
      <c r="U104" s="130">
        <f>'Heros Stats Yours'!U104</f>
        <v>0</v>
      </c>
      <c r="V104" s="130">
        <f>'Heros Stats Yours'!V104</f>
        <v>6.5</v>
      </c>
      <c r="W104" s="130">
        <f>'Heros Stats Yours'!W104</f>
        <v>3.1</v>
      </c>
      <c r="X104" s="99"/>
      <c r="Y104" s="99"/>
      <c r="Z104" s="99"/>
      <c r="AA104" s="99"/>
      <c r="AB104" s="99"/>
      <c r="AC104" s="99"/>
      <c r="AD104" s="99"/>
      <c r="AE104" s="99"/>
      <c r="AF104" s="99"/>
    </row>
    <row r="105" spans="1:32" ht="12.75" customHeight="1" x14ac:dyDescent="0.15">
      <c r="A105" s="101" t="b">
        <f>AND(IF((B105=Calculator!$B$19),1,0),IF((C105=Calculator!$D$19),1,0))</f>
        <v>0</v>
      </c>
      <c r="B105" s="130" t="str">
        <f>'Heros Stats Yours'!B105</f>
        <v>Saw</v>
      </c>
      <c r="C105" s="130">
        <f>'Heros Stats Yours'!C105</f>
        <v>8</v>
      </c>
      <c r="D105" s="130">
        <f>'Heros Stats Yours'!D105</f>
        <v>1169</v>
      </c>
      <c r="E105" s="130">
        <f>'Heros Stats Yours'!E105</f>
        <v>4.1500000000000004</v>
      </c>
      <c r="F105" s="130">
        <f>'Heros Stats Yours'!F105</f>
        <v>255</v>
      </c>
      <c r="G105" s="130">
        <f>'Heros Stats Yours'!G105</f>
        <v>1.7700000000000007</v>
      </c>
      <c r="H105" s="130">
        <f>'Heros Stats Yours'!H105</f>
        <v>73.545454545454518</v>
      </c>
      <c r="I105" s="130">
        <f>'Heros Stats Yours'!I105</f>
        <v>1.07</v>
      </c>
      <c r="J105" s="130">
        <f>'Heros Stats Yours'!J105</f>
        <v>0</v>
      </c>
      <c r="K105" s="130">
        <f>'Heros Stats Yours'!K105</f>
        <v>0</v>
      </c>
      <c r="L105" s="130">
        <f>'Heros Stats Yours'!L105</f>
        <v>0</v>
      </c>
      <c r="M105" s="130">
        <f>'Heros Stats Yours'!M105</f>
        <v>0</v>
      </c>
      <c r="N105" s="130">
        <f>'Heros Stats Yours'!N105</f>
        <v>0.5</v>
      </c>
      <c r="O105" s="130">
        <f>'Heros Stats Yours'!O105</f>
        <v>0</v>
      </c>
      <c r="P105" s="130">
        <f>'Heros Stats Yours'!P105</f>
        <v>0</v>
      </c>
      <c r="Q105" s="130">
        <f>'Heros Stats Yours'!Q105</f>
        <v>0</v>
      </c>
      <c r="R105" s="130">
        <f>'Heros Stats Yours'!R105</f>
        <v>48</v>
      </c>
      <c r="S105" s="130">
        <f>'Heros Stats Yours'!S105</f>
        <v>48</v>
      </c>
      <c r="T105" s="130">
        <f>'Heros Stats Yours'!T105</f>
        <v>0</v>
      </c>
      <c r="U105" s="130">
        <f>'Heros Stats Yours'!U105</f>
        <v>0</v>
      </c>
      <c r="V105" s="130">
        <f>'Heros Stats Yours'!V105</f>
        <v>6.5</v>
      </c>
      <c r="W105" s="130">
        <f>'Heros Stats Yours'!W105</f>
        <v>3.1</v>
      </c>
      <c r="X105" s="99"/>
      <c r="Y105" s="99"/>
      <c r="Z105" s="99"/>
      <c r="AA105" s="99"/>
      <c r="AB105" s="99"/>
      <c r="AC105" s="99"/>
      <c r="AD105" s="99"/>
      <c r="AE105" s="99"/>
      <c r="AF105" s="99"/>
    </row>
    <row r="106" spans="1:32" ht="12.75" customHeight="1" x14ac:dyDescent="0.15">
      <c r="A106" s="101" t="b">
        <f>AND(IF((B106=Calculator!$B$19),1,0),IF((C106=Calculator!$D$19),1,0))</f>
        <v>0</v>
      </c>
      <c r="B106" s="130" t="str">
        <f>'Heros Stats Yours'!B106</f>
        <v>Saw</v>
      </c>
      <c r="C106" s="130">
        <f>'Heros Stats Yours'!C106</f>
        <v>9</v>
      </c>
      <c r="D106" s="130">
        <f>'Heros Stats Yours'!D106</f>
        <v>1240</v>
      </c>
      <c r="E106" s="130">
        <f>'Heros Stats Yours'!E106</f>
        <v>4.4000000000000004</v>
      </c>
      <c r="F106" s="130">
        <f>'Heros Stats Yours'!F106</f>
        <v>270</v>
      </c>
      <c r="G106" s="130">
        <f>'Heros Stats Yours'!G106</f>
        <v>1.8800000000000008</v>
      </c>
      <c r="H106" s="130">
        <f>'Heros Stats Yours'!H106</f>
        <v>76.909090909090878</v>
      </c>
      <c r="I106" s="130">
        <f>'Heros Stats Yours'!I106</f>
        <v>1.08</v>
      </c>
      <c r="J106" s="130">
        <f>'Heros Stats Yours'!J106</f>
        <v>0</v>
      </c>
      <c r="K106" s="130">
        <f>'Heros Stats Yours'!K106</f>
        <v>0</v>
      </c>
      <c r="L106" s="130">
        <f>'Heros Stats Yours'!L106</f>
        <v>0</v>
      </c>
      <c r="M106" s="130">
        <f>'Heros Stats Yours'!M106</f>
        <v>0</v>
      </c>
      <c r="N106" s="130">
        <f>'Heros Stats Yours'!N106</f>
        <v>0.5</v>
      </c>
      <c r="O106" s="130">
        <f>'Heros Stats Yours'!O106</f>
        <v>0</v>
      </c>
      <c r="P106" s="130">
        <f>'Heros Stats Yours'!P106</f>
        <v>0</v>
      </c>
      <c r="Q106" s="130">
        <f>'Heros Stats Yours'!Q106</f>
        <v>0</v>
      </c>
      <c r="R106" s="130">
        <f>'Heros Stats Yours'!R106</f>
        <v>52</v>
      </c>
      <c r="S106" s="130">
        <f>'Heros Stats Yours'!S106</f>
        <v>52</v>
      </c>
      <c r="T106" s="130">
        <f>'Heros Stats Yours'!T106</f>
        <v>0</v>
      </c>
      <c r="U106" s="130">
        <f>'Heros Stats Yours'!U106</f>
        <v>0</v>
      </c>
      <c r="V106" s="130">
        <f>'Heros Stats Yours'!V106</f>
        <v>6.5</v>
      </c>
      <c r="W106" s="130">
        <f>'Heros Stats Yours'!W106</f>
        <v>3.1</v>
      </c>
      <c r="X106" s="99"/>
      <c r="Y106" s="99"/>
      <c r="Z106" s="99"/>
      <c r="AA106" s="99"/>
      <c r="AB106" s="99"/>
      <c r="AC106" s="99"/>
      <c r="AD106" s="99"/>
      <c r="AE106" s="99"/>
      <c r="AF106" s="99"/>
    </row>
    <row r="107" spans="1:32" ht="12.75" customHeight="1" x14ac:dyDescent="0.15">
      <c r="A107" s="101" t="b">
        <f>AND(IF((B107=Calculator!$B$19),1,0),IF((C107=Calculator!$D$19),1,0))</f>
        <v>0</v>
      </c>
      <c r="B107" s="130" t="str">
        <f>'Heros Stats Yours'!B107</f>
        <v>Saw</v>
      </c>
      <c r="C107" s="130">
        <f>'Heros Stats Yours'!C107</f>
        <v>10</v>
      </c>
      <c r="D107" s="130">
        <f>'Heros Stats Yours'!D107</f>
        <v>1311</v>
      </c>
      <c r="E107" s="130">
        <f>'Heros Stats Yours'!E107</f>
        <v>4.6500000000000004</v>
      </c>
      <c r="F107" s="130">
        <f>'Heros Stats Yours'!F107</f>
        <v>285</v>
      </c>
      <c r="G107" s="130">
        <f>'Heros Stats Yours'!G107</f>
        <v>1.9900000000000009</v>
      </c>
      <c r="H107" s="130">
        <f>'Heros Stats Yours'!H107</f>
        <v>80.272727272727238</v>
      </c>
      <c r="I107" s="130">
        <f>'Heros Stats Yours'!I107</f>
        <v>1.0900000000000001</v>
      </c>
      <c r="J107" s="130">
        <f>'Heros Stats Yours'!J107</f>
        <v>0</v>
      </c>
      <c r="K107" s="130">
        <f>'Heros Stats Yours'!K107</f>
        <v>0</v>
      </c>
      <c r="L107" s="130">
        <f>'Heros Stats Yours'!L107</f>
        <v>0</v>
      </c>
      <c r="M107" s="130">
        <f>'Heros Stats Yours'!M107</f>
        <v>0</v>
      </c>
      <c r="N107" s="130">
        <f>'Heros Stats Yours'!N107</f>
        <v>0.5</v>
      </c>
      <c r="O107" s="130">
        <f>'Heros Stats Yours'!O107</f>
        <v>0</v>
      </c>
      <c r="P107" s="130">
        <f>'Heros Stats Yours'!P107</f>
        <v>0</v>
      </c>
      <c r="Q107" s="130">
        <f>'Heros Stats Yours'!Q107</f>
        <v>0</v>
      </c>
      <c r="R107" s="130">
        <f>'Heros Stats Yours'!R107</f>
        <v>56</v>
      </c>
      <c r="S107" s="130">
        <f>'Heros Stats Yours'!S107</f>
        <v>56</v>
      </c>
      <c r="T107" s="130">
        <f>'Heros Stats Yours'!T107</f>
        <v>0</v>
      </c>
      <c r="U107" s="130">
        <f>'Heros Stats Yours'!U107</f>
        <v>0</v>
      </c>
      <c r="V107" s="130">
        <f>'Heros Stats Yours'!V107</f>
        <v>6.5</v>
      </c>
      <c r="W107" s="130">
        <f>'Heros Stats Yours'!W107</f>
        <v>3.1</v>
      </c>
      <c r="X107" s="99"/>
      <c r="Y107" s="99"/>
      <c r="Z107" s="99"/>
      <c r="AA107" s="99"/>
      <c r="AB107" s="99"/>
      <c r="AC107" s="99"/>
      <c r="AD107" s="99"/>
      <c r="AE107" s="99"/>
      <c r="AF107" s="99"/>
    </row>
    <row r="108" spans="1:32" ht="12.75" customHeight="1" x14ac:dyDescent="0.15">
      <c r="A108" s="101" t="b">
        <f>AND(IF((B108=Calculator!$B$19),1,0),IF((C108=Calculator!$D$19),1,0))</f>
        <v>0</v>
      </c>
      <c r="B108" s="130" t="str">
        <f>'Heros Stats Yours'!B108</f>
        <v>Saw</v>
      </c>
      <c r="C108" s="130">
        <f>'Heros Stats Yours'!C108</f>
        <v>11</v>
      </c>
      <c r="D108" s="130">
        <f>'Heros Stats Yours'!D108</f>
        <v>1382</v>
      </c>
      <c r="E108" s="130">
        <f>'Heros Stats Yours'!E108</f>
        <v>4.9000000000000004</v>
      </c>
      <c r="F108" s="130">
        <f>'Heros Stats Yours'!F108</f>
        <v>300</v>
      </c>
      <c r="G108" s="130">
        <f>'Heros Stats Yours'!G108</f>
        <v>2.100000000000001</v>
      </c>
      <c r="H108" s="130">
        <f>'Heros Stats Yours'!H108</f>
        <v>83.636363636363598</v>
      </c>
      <c r="I108" s="130">
        <f>'Heros Stats Yours'!I108</f>
        <v>1.1000000000000001</v>
      </c>
      <c r="J108" s="130">
        <f>'Heros Stats Yours'!J108</f>
        <v>0</v>
      </c>
      <c r="K108" s="130">
        <f>'Heros Stats Yours'!K108</f>
        <v>0</v>
      </c>
      <c r="L108" s="130">
        <f>'Heros Stats Yours'!L108</f>
        <v>0</v>
      </c>
      <c r="M108" s="130">
        <f>'Heros Stats Yours'!M108</f>
        <v>0</v>
      </c>
      <c r="N108" s="130">
        <f>'Heros Stats Yours'!N108</f>
        <v>0.5</v>
      </c>
      <c r="O108" s="130">
        <f>'Heros Stats Yours'!O108</f>
        <v>0</v>
      </c>
      <c r="P108" s="130">
        <f>'Heros Stats Yours'!P108</f>
        <v>0</v>
      </c>
      <c r="Q108" s="130">
        <f>'Heros Stats Yours'!Q108</f>
        <v>0</v>
      </c>
      <c r="R108" s="130">
        <f>'Heros Stats Yours'!R108</f>
        <v>60</v>
      </c>
      <c r="S108" s="130">
        <f>'Heros Stats Yours'!S108</f>
        <v>60</v>
      </c>
      <c r="T108" s="130">
        <f>'Heros Stats Yours'!T108</f>
        <v>0</v>
      </c>
      <c r="U108" s="130">
        <f>'Heros Stats Yours'!U108</f>
        <v>0</v>
      </c>
      <c r="V108" s="130">
        <f>'Heros Stats Yours'!V108</f>
        <v>6.5</v>
      </c>
      <c r="W108" s="130">
        <f>'Heros Stats Yours'!W108</f>
        <v>3.1</v>
      </c>
      <c r="X108" s="99"/>
      <c r="Y108" s="99"/>
      <c r="Z108" s="99"/>
      <c r="AA108" s="99"/>
      <c r="AB108" s="99"/>
      <c r="AC108" s="99"/>
      <c r="AD108" s="99"/>
      <c r="AE108" s="99"/>
      <c r="AF108" s="99"/>
    </row>
    <row r="109" spans="1:32" ht="12.75" customHeight="1" x14ac:dyDescent="0.15">
      <c r="A109" s="101" t="b">
        <f>AND(IF((B109=Calculator!$B$19),1,0),IF((C109=Calculator!$D$19),1,0))</f>
        <v>0</v>
      </c>
      <c r="B109" s="130" t="str">
        <f>'Heros Stats Yours'!B109</f>
        <v>Saw</v>
      </c>
      <c r="C109" s="130">
        <f>'Heros Stats Yours'!C109</f>
        <v>12</v>
      </c>
      <c r="D109" s="130">
        <f>'Heros Stats Yours'!D109</f>
        <v>1453</v>
      </c>
      <c r="E109" s="130">
        <f>'Heros Stats Yours'!E109</f>
        <v>5.15</v>
      </c>
      <c r="F109" s="130">
        <f>'Heros Stats Yours'!F109</f>
        <v>315</v>
      </c>
      <c r="G109" s="130">
        <f>'Heros Stats Yours'!G109</f>
        <v>2.2100000000000009</v>
      </c>
      <c r="H109" s="130">
        <f>'Heros Stats Yours'!H109</f>
        <v>86.999999999999957</v>
      </c>
      <c r="I109" s="130">
        <f>'Heros Stats Yours'!I109</f>
        <v>1.1100000000000001</v>
      </c>
      <c r="J109" s="130">
        <f>'Heros Stats Yours'!J109</f>
        <v>0</v>
      </c>
      <c r="K109" s="130">
        <f>'Heros Stats Yours'!K109</f>
        <v>0</v>
      </c>
      <c r="L109" s="130">
        <f>'Heros Stats Yours'!L109</f>
        <v>0</v>
      </c>
      <c r="M109" s="130">
        <f>'Heros Stats Yours'!M109</f>
        <v>0</v>
      </c>
      <c r="N109" s="130">
        <f>'Heros Stats Yours'!N109</f>
        <v>0.5</v>
      </c>
      <c r="O109" s="130">
        <f>'Heros Stats Yours'!O109</f>
        <v>0</v>
      </c>
      <c r="P109" s="130">
        <f>'Heros Stats Yours'!P109</f>
        <v>0</v>
      </c>
      <c r="Q109" s="130">
        <f>'Heros Stats Yours'!Q109</f>
        <v>0</v>
      </c>
      <c r="R109" s="130">
        <f>'Heros Stats Yours'!R109</f>
        <v>64</v>
      </c>
      <c r="S109" s="130">
        <f>'Heros Stats Yours'!S109</f>
        <v>64</v>
      </c>
      <c r="T109" s="130">
        <f>'Heros Stats Yours'!T109</f>
        <v>0</v>
      </c>
      <c r="U109" s="130">
        <f>'Heros Stats Yours'!U109</f>
        <v>0</v>
      </c>
      <c r="V109" s="130">
        <f>'Heros Stats Yours'!V109</f>
        <v>6.5</v>
      </c>
      <c r="W109" s="130">
        <f>'Heros Stats Yours'!W109</f>
        <v>3.1</v>
      </c>
      <c r="X109" s="99"/>
      <c r="Y109" s="99"/>
      <c r="Z109" s="99"/>
      <c r="AA109" s="99"/>
      <c r="AB109" s="99"/>
      <c r="AC109" s="99"/>
      <c r="AD109" s="99"/>
      <c r="AE109" s="99"/>
      <c r="AF109" s="99"/>
    </row>
    <row r="110" spans="1:32" ht="12.75" customHeight="1" x14ac:dyDescent="0.15">
      <c r="A110" s="101" t="b">
        <f>AND(IF((B110=Calculator!$B$19),1,0),IF((C110=Calculator!$D$19),1,0))</f>
        <v>0</v>
      </c>
      <c r="B110" s="130" t="str">
        <f>'Heros Stats Yours'!B110</f>
        <v>Skaarf</v>
      </c>
      <c r="C110" s="130">
        <f>'Heros Stats Yours'!C110</f>
        <v>1</v>
      </c>
      <c r="D110" s="130">
        <f>'Heros Stats Yours'!D110</f>
        <v>632</v>
      </c>
      <c r="E110" s="130">
        <f>'Heros Stats Yours'!E110</f>
        <v>3.55</v>
      </c>
      <c r="F110" s="130">
        <f>'Heros Stats Yours'!F110</f>
        <v>200</v>
      </c>
      <c r="G110" s="130">
        <f>'Heros Stats Yours'!G110</f>
        <v>1.33</v>
      </c>
      <c r="H110" s="130">
        <f>'Heros Stats Yours'!H110</f>
        <v>74</v>
      </c>
      <c r="I110" s="130">
        <f>'Heros Stats Yours'!I110</f>
        <v>1</v>
      </c>
      <c r="J110" s="130">
        <f>'Heros Stats Yours'!J110</f>
        <v>0</v>
      </c>
      <c r="K110" s="130">
        <f>'Heros Stats Yours'!K110</f>
        <v>0</v>
      </c>
      <c r="L110" s="130">
        <f>'Heros Stats Yours'!L110</f>
        <v>0</v>
      </c>
      <c r="M110" s="130">
        <f>'Heros Stats Yours'!M110</f>
        <v>0</v>
      </c>
      <c r="N110" s="130">
        <f>'Heros Stats Yours'!N110</f>
        <v>0.5</v>
      </c>
      <c r="O110" s="130">
        <f>'Heros Stats Yours'!O110</f>
        <v>0</v>
      </c>
      <c r="P110" s="130">
        <f>'Heros Stats Yours'!P110</f>
        <v>0</v>
      </c>
      <c r="Q110" s="130">
        <f>'Heros Stats Yours'!Q110</f>
        <v>0</v>
      </c>
      <c r="R110" s="130">
        <f>'Heros Stats Yours'!R110</f>
        <v>20</v>
      </c>
      <c r="S110" s="130">
        <f>'Heros Stats Yours'!S110</f>
        <v>20</v>
      </c>
      <c r="T110" s="130">
        <f>'Heros Stats Yours'!T110</f>
        <v>0</v>
      </c>
      <c r="U110" s="130">
        <f>'Heros Stats Yours'!U110</f>
        <v>0</v>
      </c>
      <c r="V110" s="130">
        <f>'Heros Stats Yours'!V110</f>
        <v>5.5</v>
      </c>
      <c r="W110" s="130">
        <f>'Heros Stats Yours'!W110</f>
        <v>3.3</v>
      </c>
      <c r="X110" s="99"/>
      <c r="Y110" s="99"/>
      <c r="Z110" s="99"/>
      <c r="AA110" s="99"/>
      <c r="AB110" s="99"/>
      <c r="AC110" s="99"/>
      <c r="AD110" s="99"/>
      <c r="AE110" s="99"/>
      <c r="AF110" s="99"/>
    </row>
    <row r="111" spans="1:32" ht="12.75" customHeight="1" x14ac:dyDescent="0.15">
      <c r="A111" s="101" t="b">
        <f>AND(IF((B111=Calculator!$B$19),1,0),IF((C111=Calculator!$D$19),1,0))</f>
        <v>0</v>
      </c>
      <c r="B111" s="130" t="str">
        <f>'Heros Stats Yours'!B111</f>
        <v>Skaarf</v>
      </c>
      <c r="C111" s="130">
        <f>'Heros Stats Yours'!C111</f>
        <v>2</v>
      </c>
      <c r="D111" s="130">
        <f>'Heros Stats Yours'!D111</f>
        <v>710</v>
      </c>
      <c r="E111" s="130">
        <f>'Heros Stats Yours'!E111</f>
        <v>3.8999999999999995</v>
      </c>
      <c r="F111" s="130">
        <f>'Heros Stats Yours'!F111</f>
        <v>224</v>
      </c>
      <c r="G111" s="130">
        <f>'Heros Stats Yours'!G111</f>
        <v>1.4900000000000002</v>
      </c>
      <c r="H111" s="130">
        <f>'Heros Stats Yours'!H111</f>
        <v>80.818181818181813</v>
      </c>
      <c r="I111" s="130">
        <f>'Heros Stats Yours'!I111</f>
        <v>1</v>
      </c>
      <c r="J111" s="130">
        <f>'Heros Stats Yours'!J111</f>
        <v>0</v>
      </c>
      <c r="K111" s="130">
        <f>'Heros Stats Yours'!K111</f>
        <v>0</v>
      </c>
      <c r="L111" s="130">
        <f>'Heros Stats Yours'!L111</f>
        <v>0</v>
      </c>
      <c r="M111" s="130">
        <f>'Heros Stats Yours'!M111</f>
        <v>0</v>
      </c>
      <c r="N111" s="130">
        <f>'Heros Stats Yours'!N111</f>
        <v>0.5</v>
      </c>
      <c r="O111" s="130">
        <f>'Heros Stats Yours'!O111</f>
        <v>0</v>
      </c>
      <c r="P111" s="130">
        <f>'Heros Stats Yours'!P111</f>
        <v>0</v>
      </c>
      <c r="Q111" s="130">
        <f>'Heros Stats Yours'!Q111</f>
        <v>0</v>
      </c>
      <c r="R111" s="130">
        <f>'Heros Stats Yours'!R111</f>
        <v>26</v>
      </c>
      <c r="S111" s="130">
        <f>'Heros Stats Yours'!S111</f>
        <v>26</v>
      </c>
      <c r="T111" s="130">
        <f>'Heros Stats Yours'!T111</f>
        <v>0</v>
      </c>
      <c r="U111" s="130">
        <f>'Heros Stats Yours'!U111</f>
        <v>0</v>
      </c>
      <c r="V111" s="130">
        <f>'Heros Stats Yours'!V111</f>
        <v>5.5</v>
      </c>
      <c r="W111" s="130">
        <f>'Heros Stats Yours'!W111</f>
        <v>3.3</v>
      </c>
      <c r="X111" s="99"/>
      <c r="Y111" s="99"/>
      <c r="Z111" s="99"/>
      <c r="AA111" s="99"/>
      <c r="AB111" s="99"/>
      <c r="AC111" s="99"/>
      <c r="AD111" s="99"/>
      <c r="AE111" s="99"/>
      <c r="AF111" s="99"/>
    </row>
    <row r="112" spans="1:32" ht="12.75" customHeight="1" x14ac:dyDescent="0.15">
      <c r="A112" s="101" t="b">
        <f>AND(IF((B112=Calculator!$B$19),1,0),IF((C112=Calculator!$D$19),1,0))</f>
        <v>0</v>
      </c>
      <c r="B112" s="130" t="str">
        <f>'Heros Stats Yours'!B112</f>
        <v>Skaarf</v>
      </c>
      <c r="C112" s="130">
        <f>'Heros Stats Yours'!C112</f>
        <v>3</v>
      </c>
      <c r="D112" s="130">
        <f>'Heros Stats Yours'!D112</f>
        <v>788</v>
      </c>
      <c r="E112" s="130">
        <f>'Heros Stats Yours'!E112</f>
        <v>4.2499999999999991</v>
      </c>
      <c r="F112" s="130">
        <f>'Heros Stats Yours'!F112</f>
        <v>248</v>
      </c>
      <c r="G112" s="130">
        <f>'Heros Stats Yours'!G112</f>
        <v>1.6500000000000004</v>
      </c>
      <c r="H112" s="130">
        <f>'Heros Stats Yours'!H112</f>
        <v>87.636363636363626</v>
      </c>
      <c r="I112" s="130">
        <f>'Heros Stats Yours'!I112</f>
        <v>1</v>
      </c>
      <c r="J112" s="130">
        <f>'Heros Stats Yours'!J112</f>
        <v>0</v>
      </c>
      <c r="K112" s="130">
        <f>'Heros Stats Yours'!K112</f>
        <v>0</v>
      </c>
      <c r="L112" s="130">
        <f>'Heros Stats Yours'!L112</f>
        <v>0</v>
      </c>
      <c r="M112" s="130">
        <f>'Heros Stats Yours'!M112</f>
        <v>0</v>
      </c>
      <c r="N112" s="130">
        <f>'Heros Stats Yours'!N112</f>
        <v>0.5</v>
      </c>
      <c r="O112" s="130">
        <f>'Heros Stats Yours'!O112</f>
        <v>0</v>
      </c>
      <c r="P112" s="130">
        <f>'Heros Stats Yours'!P112</f>
        <v>0</v>
      </c>
      <c r="Q112" s="130">
        <f>'Heros Stats Yours'!Q112</f>
        <v>0</v>
      </c>
      <c r="R112" s="130">
        <f>'Heros Stats Yours'!R112</f>
        <v>32</v>
      </c>
      <c r="S112" s="130">
        <f>'Heros Stats Yours'!S112</f>
        <v>32</v>
      </c>
      <c r="T112" s="130">
        <f>'Heros Stats Yours'!T112</f>
        <v>0</v>
      </c>
      <c r="U112" s="130">
        <f>'Heros Stats Yours'!U112</f>
        <v>0</v>
      </c>
      <c r="V112" s="130">
        <f>'Heros Stats Yours'!V112</f>
        <v>5.5</v>
      </c>
      <c r="W112" s="130">
        <f>'Heros Stats Yours'!W112</f>
        <v>3.3</v>
      </c>
      <c r="X112" s="99"/>
      <c r="Y112" s="99"/>
      <c r="Z112" s="99"/>
      <c r="AA112" s="99"/>
      <c r="AB112" s="99"/>
      <c r="AC112" s="99"/>
      <c r="AD112" s="99"/>
      <c r="AE112" s="99"/>
      <c r="AF112" s="99"/>
    </row>
    <row r="113" spans="1:32" ht="12.75" customHeight="1" x14ac:dyDescent="0.15">
      <c r="A113" s="101" t="b">
        <f>AND(IF((B113=Calculator!$B$19),1,0),IF((C113=Calculator!$D$19),1,0))</f>
        <v>0</v>
      </c>
      <c r="B113" s="130" t="str">
        <f>'Heros Stats Yours'!B113</f>
        <v>Skaarf</v>
      </c>
      <c r="C113" s="130">
        <f>'Heros Stats Yours'!C113</f>
        <v>4</v>
      </c>
      <c r="D113" s="130">
        <f>'Heros Stats Yours'!D113</f>
        <v>866</v>
      </c>
      <c r="E113" s="130">
        <f>'Heros Stats Yours'!E113</f>
        <v>4.5999999999999988</v>
      </c>
      <c r="F113" s="130">
        <f>'Heros Stats Yours'!F113</f>
        <v>272</v>
      </c>
      <c r="G113" s="130">
        <f>'Heros Stats Yours'!G113</f>
        <v>1.8100000000000005</v>
      </c>
      <c r="H113" s="130">
        <f>'Heros Stats Yours'!H113</f>
        <v>94.454545454545439</v>
      </c>
      <c r="I113" s="130">
        <f>'Heros Stats Yours'!I113</f>
        <v>1</v>
      </c>
      <c r="J113" s="130">
        <f>'Heros Stats Yours'!J113</f>
        <v>0</v>
      </c>
      <c r="K113" s="130">
        <f>'Heros Stats Yours'!K113</f>
        <v>0</v>
      </c>
      <c r="L113" s="130">
        <f>'Heros Stats Yours'!L113</f>
        <v>0</v>
      </c>
      <c r="M113" s="130">
        <f>'Heros Stats Yours'!M113</f>
        <v>0</v>
      </c>
      <c r="N113" s="130">
        <f>'Heros Stats Yours'!N113</f>
        <v>0.5</v>
      </c>
      <c r="O113" s="130">
        <f>'Heros Stats Yours'!O113</f>
        <v>0</v>
      </c>
      <c r="P113" s="130">
        <f>'Heros Stats Yours'!P113</f>
        <v>0</v>
      </c>
      <c r="Q113" s="130">
        <f>'Heros Stats Yours'!Q113</f>
        <v>0</v>
      </c>
      <c r="R113" s="130">
        <f>'Heros Stats Yours'!R113</f>
        <v>38</v>
      </c>
      <c r="S113" s="130">
        <f>'Heros Stats Yours'!S113</f>
        <v>38</v>
      </c>
      <c r="T113" s="130">
        <f>'Heros Stats Yours'!T113</f>
        <v>0</v>
      </c>
      <c r="U113" s="130">
        <f>'Heros Stats Yours'!U113</f>
        <v>0</v>
      </c>
      <c r="V113" s="130">
        <f>'Heros Stats Yours'!V113</f>
        <v>5.5</v>
      </c>
      <c r="W113" s="130">
        <f>'Heros Stats Yours'!W113</f>
        <v>3.3</v>
      </c>
      <c r="X113" s="99"/>
      <c r="Y113" s="99"/>
      <c r="Z113" s="99"/>
      <c r="AA113" s="99"/>
      <c r="AB113" s="99"/>
      <c r="AC113" s="99"/>
      <c r="AD113" s="99"/>
      <c r="AE113" s="99"/>
      <c r="AF113" s="99"/>
    </row>
    <row r="114" spans="1:32" ht="12.75" customHeight="1" x14ac:dyDescent="0.15">
      <c r="A114" s="101" t="b">
        <f>AND(IF((B114=Calculator!$B$19),1,0),IF((C114=Calculator!$D$19),1,0))</f>
        <v>0</v>
      </c>
      <c r="B114" s="130" t="str">
        <f>'Heros Stats Yours'!B114</f>
        <v>Skaarf</v>
      </c>
      <c r="C114" s="130">
        <f>'Heros Stats Yours'!C114</f>
        <v>5</v>
      </c>
      <c r="D114" s="130">
        <f>'Heros Stats Yours'!D114</f>
        <v>944</v>
      </c>
      <c r="E114" s="130">
        <f>'Heros Stats Yours'!E114</f>
        <v>4.9499999999999984</v>
      </c>
      <c r="F114" s="130">
        <f>'Heros Stats Yours'!F114</f>
        <v>296</v>
      </c>
      <c r="G114" s="130">
        <f>'Heros Stats Yours'!G114</f>
        <v>1.9700000000000006</v>
      </c>
      <c r="H114" s="130">
        <f>'Heros Stats Yours'!H114</f>
        <v>101.27272727272725</v>
      </c>
      <c r="I114" s="130">
        <f>'Heros Stats Yours'!I114</f>
        <v>1</v>
      </c>
      <c r="J114" s="130">
        <f>'Heros Stats Yours'!J114</f>
        <v>0</v>
      </c>
      <c r="K114" s="130">
        <f>'Heros Stats Yours'!K114</f>
        <v>0</v>
      </c>
      <c r="L114" s="130">
        <f>'Heros Stats Yours'!L114</f>
        <v>0</v>
      </c>
      <c r="M114" s="130">
        <f>'Heros Stats Yours'!M114</f>
        <v>0</v>
      </c>
      <c r="N114" s="130">
        <f>'Heros Stats Yours'!N114</f>
        <v>0.5</v>
      </c>
      <c r="O114" s="130">
        <f>'Heros Stats Yours'!O114</f>
        <v>0</v>
      </c>
      <c r="P114" s="130">
        <f>'Heros Stats Yours'!P114</f>
        <v>0</v>
      </c>
      <c r="Q114" s="130">
        <f>'Heros Stats Yours'!Q114</f>
        <v>0</v>
      </c>
      <c r="R114" s="130">
        <f>'Heros Stats Yours'!R114</f>
        <v>44</v>
      </c>
      <c r="S114" s="130">
        <f>'Heros Stats Yours'!S114</f>
        <v>44</v>
      </c>
      <c r="T114" s="130">
        <f>'Heros Stats Yours'!T114</f>
        <v>0</v>
      </c>
      <c r="U114" s="130">
        <f>'Heros Stats Yours'!U114</f>
        <v>0</v>
      </c>
      <c r="V114" s="130">
        <f>'Heros Stats Yours'!V114</f>
        <v>5.5</v>
      </c>
      <c r="W114" s="130">
        <f>'Heros Stats Yours'!W114</f>
        <v>3.3</v>
      </c>
      <c r="X114" s="99"/>
      <c r="Y114" s="99"/>
      <c r="Z114" s="99"/>
      <c r="AA114" s="99"/>
      <c r="AB114" s="99"/>
      <c r="AC114" s="99"/>
      <c r="AD114" s="99"/>
      <c r="AE114" s="99"/>
      <c r="AF114" s="99"/>
    </row>
    <row r="115" spans="1:32" ht="12.75" customHeight="1" x14ac:dyDescent="0.15">
      <c r="A115" s="101" t="b">
        <f>AND(IF((B115=Calculator!$B$19),1,0),IF((C115=Calculator!$D$19),1,0))</f>
        <v>0</v>
      </c>
      <c r="B115" s="130" t="str">
        <f>'Heros Stats Yours'!B115</f>
        <v>Skaarf</v>
      </c>
      <c r="C115" s="130">
        <f>'Heros Stats Yours'!C115</f>
        <v>6</v>
      </c>
      <c r="D115" s="130">
        <f>'Heros Stats Yours'!D115</f>
        <v>1022</v>
      </c>
      <c r="E115" s="130">
        <f>'Heros Stats Yours'!E115</f>
        <v>5.299999999999998</v>
      </c>
      <c r="F115" s="130">
        <f>'Heros Stats Yours'!F115</f>
        <v>320</v>
      </c>
      <c r="G115" s="130">
        <f>'Heros Stats Yours'!G115</f>
        <v>2.1300000000000008</v>
      </c>
      <c r="H115" s="130">
        <f>'Heros Stats Yours'!H115</f>
        <v>108.09090909090907</v>
      </c>
      <c r="I115" s="130">
        <f>'Heros Stats Yours'!I115</f>
        <v>1</v>
      </c>
      <c r="J115" s="130">
        <f>'Heros Stats Yours'!J115</f>
        <v>0</v>
      </c>
      <c r="K115" s="130">
        <f>'Heros Stats Yours'!K115</f>
        <v>0</v>
      </c>
      <c r="L115" s="130">
        <f>'Heros Stats Yours'!L115</f>
        <v>0</v>
      </c>
      <c r="M115" s="130">
        <f>'Heros Stats Yours'!M115</f>
        <v>0</v>
      </c>
      <c r="N115" s="130">
        <f>'Heros Stats Yours'!N115</f>
        <v>0.5</v>
      </c>
      <c r="O115" s="130">
        <f>'Heros Stats Yours'!O115</f>
        <v>0</v>
      </c>
      <c r="P115" s="130">
        <f>'Heros Stats Yours'!P115</f>
        <v>0</v>
      </c>
      <c r="Q115" s="130">
        <f>'Heros Stats Yours'!Q115</f>
        <v>0</v>
      </c>
      <c r="R115" s="130">
        <f>'Heros Stats Yours'!R115</f>
        <v>50</v>
      </c>
      <c r="S115" s="130">
        <f>'Heros Stats Yours'!S115</f>
        <v>50</v>
      </c>
      <c r="T115" s="130">
        <f>'Heros Stats Yours'!T115</f>
        <v>0</v>
      </c>
      <c r="U115" s="130">
        <f>'Heros Stats Yours'!U115</f>
        <v>0</v>
      </c>
      <c r="V115" s="130">
        <f>'Heros Stats Yours'!V115</f>
        <v>5.5</v>
      </c>
      <c r="W115" s="130">
        <f>'Heros Stats Yours'!W115</f>
        <v>3.3</v>
      </c>
      <c r="X115" s="99"/>
      <c r="Y115" s="99"/>
      <c r="Z115" s="99"/>
      <c r="AA115" s="99"/>
      <c r="AB115" s="99"/>
      <c r="AC115" s="99"/>
      <c r="AD115" s="99"/>
      <c r="AE115" s="99"/>
      <c r="AF115" s="99"/>
    </row>
    <row r="116" spans="1:32" ht="12.75" customHeight="1" x14ac:dyDescent="0.15">
      <c r="A116" s="101" t="b">
        <f>AND(IF((B116=Calculator!$B$19),1,0),IF((C116=Calculator!$D$19),1,0))</f>
        <v>0</v>
      </c>
      <c r="B116" s="130" t="str">
        <f>'Heros Stats Yours'!B116</f>
        <v>Skaarf</v>
      </c>
      <c r="C116" s="130">
        <f>'Heros Stats Yours'!C116</f>
        <v>7</v>
      </c>
      <c r="D116" s="130">
        <f>'Heros Stats Yours'!D116</f>
        <v>1100</v>
      </c>
      <c r="E116" s="130">
        <f>'Heros Stats Yours'!E116</f>
        <v>5.6499999999999977</v>
      </c>
      <c r="F116" s="130">
        <f>'Heros Stats Yours'!F116</f>
        <v>344</v>
      </c>
      <c r="G116" s="130">
        <f>'Heros Stats Yours'!G116</f>
        <v>2.2900000000000009</v>
      </c>
      <c r="H116" s="130">
        <f>'Heros Stats Yours'!H116</f>
        <v>114.90909090909088</v>
      </c>
      <c r="I116" s="130">
        <f>'Heros Stats Yours'!I116</f>
        <v>1</v>
      </c>
      <c r="J116" s="130">
        <f>'Heros Stats Yours'!J116</f>
        <v>0</v>
      </c>
      <c r="K116" s="130">
        <f>'Heros Stats Yours'!K116</f>
        <v>0</v>
      </c>
      <c r="L116" s="130">
        <f>'Heros Stats Yours'!L116</f>
        <v>0</v>
      </c>
      <c r="M116" s="130">
        <f>'Heros Stats Yours'!M116</f>
        <v>0</v>
      </c>
      <c r="N116" s="130">
        <f>'Heros Stats Yours'!N116</f>
        <v>0.5</v>
      </c>
      <c r="O116" s="130">
        <f>'Heros Stats Yours'!O116</f>
        <v>0</v>
      </c>
      <c r="P116" s="130">
        <f>'Heros Stats Yours'!P116</f>
        <v>0</v>
      </c>
      <c r="Q116" s="130">
        <f>'Heros Stats Yours'!Q116</f>
        <v>0</v>
      </c>
      <c r="R116" s="130">
        <f>'Heros Stats Yours'!R116</f>
        <v>56</v>
      </c>
      <c r="S116" s="130">
        <f>'Heros Stats Yours'!S116</f>
        <v>56</v>
      </c>
      <c r="T116" s="130">
        <f>'Heros Stats Yours'!T116</f>
        <v>0</v>
      </c>
      <c r="U116" s="130">
        <f>'Heros Stats Yours'!U116</f>
        <v>0</v>
      </c>
      <c r="V116" s="130">
        <f>'Heros Stats Yours'!V116</f>
        <v>5.5</v>
      </c>
      <c r="W116" s="130">
        <f>'Heros Stats Yours'!W116</f>
        <v>3.3</v>
      </c>
      <c r="X116" s="99"/>
      <c r="Y116" s="99"/>
      <c r="Z116" s="99"/>
      <c r="AA116" s="99"/>
      <c r="AB116" s="99"/>
      <c r="AC116" s="99"/>
      <c r="AD116" s="99"/>
      <c r="AE116" s="99"/>
      <c r="AF116" s="99"/>
    </row>
    <row r="117" spans="1:32" ht="12.75" customHeight="1" x14ac:dyDescent="0.15">
      <c r="A117" s="101" t="b">
        <f>AND(IF((B117=Calculator!$B$19),1,0),IF((C117=Calculator!$D$19),1,0))</f>
        <v>0</v>
      </c>
      <c r="B117" s="130" t="str">
        <f>'Heros Stats Yours'!B117</f>
        <v>Skaarf</v>
      </c>
      <c r="C117" s="130">
        <f>'Heros Stats Yours'!C117</f>
        <v>8</v>
      </c>
      <c r="D117" s="130">
        <f>'Heros Stats Yours'!D117</f>
        <v>1178</v>
      </c>
      <c r="E117" s="130">
        <f>'Heros Stats Yours'!E117</f>
        <v>5.9999999999999973</v>
      </c>
      <c r="F117" s="130">
        <f>'Heros Stats Yours'!F117</f>
        <v>368</v>
      </c>
      <c r="G117" s="130">
        <f>'Heros Stats Yours'!G117</f>
        <v>2.4500000000000011</v>
      </c>
      <c r="H117" s="130">
        <f>'Heros Stats Yours'!H117</f>
        <v>121.72727272727269</v>
      </c>
      <c r="I117" s="130">
        <f>'Heros Stats Yours'!I117</f>
        <v>1</v>
      </c>
      <c r="J117" s="130">
        <f>'Heros Stats Yours'!J117</f>
        <v>0</v>
      </c>
      <c r="K117" s="130">
        <f>'Heros Stats Yours'!K117</f>
        <v>0</v>
      </c>
      <c r="L117" s="130">
        <f>'Heros Stats Yours'!L117</f>
        <v>0</v>
      </c>
      <c r="M117" s="130">
        <f>'Heros Stats Yours'!M117</f>
        <v>0</v>
      </c>
      <c r="N117" s="130">
        <f>'Heros Stats Yours'!N117</f>
        <v>0.5</v>
      </c>
      <c r="O117" s="130">
        <f>'Heros Stats Yours'!O117</f>
        <v>0</v>
      </c>
      <c r="P117" s="130">
        <f>'Heros Stats Yours'!P117</f>
        <v>0</v>
      </c>
      <c r="Q117" s="130">
        <f>'Heros Stats Yours'!Q117</f>
        <v>0</v>
      </c>
      <c r="R117" s="130">
        <f>'Heros Stats Yours'!R117</f>
        <v>62</v>
      </c>
      <c r="S117" s="130">
        <f>'Heros Stats Yours'!S117</f>
        <v>62</v>
      </c>
      <c r="T117" s="130">
        <f>'Heros Stats Yours'!T117</f>
        <v>0</v>
      </c>
      <c r="U117" s="130">
        <f>'Heros Stats Yours'!U117</f>
        <v>0</v>
      </c>
      <c r="V117" s="130">
        <f>'Heros Stats Yours'!V117</f>
        <v>5.5</v>
      </c>
      <c r="W117" s="130">
        <f>'Heros Stats Yours'!W117</f>
        <v>3.3</v>
      </c>
      <c r="X117" s="99"/>
      <c r="Y117" s="99"/>
      <c r="Z117" s="99"/>
      <c r="AA117" s="99"/>
      <c r="AB117" s="99"/>
      <c r="AC117" s="99"/>
      <c r="AD117" s="99"/>
      <c r="AE117" s="99"/>
      <c r="AF117" s="99"/>
    </row>
    <row r="118" spans="1:32" ht="12.75" customHeight="1" x14ac:dyDescent="0.15">
      <c r="A118" s="101" t="b">
        <f>AND(IF((B118=Calculator!$B$19),1,0),IF((C118=Calculator!$D$19),1,0))</f>
        <v>0</v>
      </c>
      <c r="B118" s="130" t="str">
        <f>'Heros Stats Yours'!B118</f>
        <v>Skaarf</v>
      </c>
      <c r="C118" s="130">
        <f>'Heros Stats Yours'!C118</f>
        <v>9</v>
      </c>
      <c r="D118" s="130">
        <f>'Heros Stats Yours'!D118</f>
        <v>1256</v>
      </c>
      <c r="E118" s="130">
        <f>'Heros Stats Yours'!E118</f>
        <v>6.349999999999997</v>
      </c>
      <c r="F118" s="130">
        <f>'Heros Stats Yours'!F118</f>
        <v>392</v>
      </c>
      <c r="G118" s="130">
        <f>'Heros Stats Yours'!G118</f>
        <v>2.6100000000000012</v>
      </c>
      <c r="H118" s="130">
        <f>'Heros Stats Yours'!H118</f>
        <v>128.5454545454545</v>
      </c>
      <c r="I118" s="130">
        <f>'Heros Stats Yours'!I118</f>
        <v>1</v>
      </c>
      <c r="J118" s="130">
        <f>'Heros Stats Yours'!J118</f>
        <v>0</v>
      </c>
      <c r="K118" s="130">
        <f>'Heros Stats Yours'!K118</f>
        <v>0</v>
      </c>
      <c r="L118" s="130">
        <f>'Heros Stats Yours'!L118</f>
        <v>0</v>
      </c>
      <c r="M118" s="130">
        <f>'Heros Stats Yours'!M118</f>
        <v>0</v>
      </c>
      <c r="N118" s="130">
        <f>'Heros Stats Yours'!N118</f>
        <v>0.5</v>
      </c>
      <c r="O118" s="130">
        <f>'Heros Stats Yours'!O118</f>
        <v>0</v>
      </c>
      <c r="P118" s="130">
        <f>'Heros Stats Yours'!P118</f>
        <v>0</v>
      </c>
      <c r="Q118" s="130">
        <f>'Heros Stats Yours'!Q118</f>
        <v>0</v>
      </c>
      <c r="R118" s="130">
        <f>'Heros Stats Yours'!R118</f>
        <v>68</v>
      </c>
      <c r="S118" s="130">
        <f>'Heros Stats Yours'!S118</f>
        <v>68</v>
      </c>
      <c r="T118" s="130">
        <f>'Heros Stats Yours'!T118</f>
        <v>0</v>
      </c>
      <c r="U118" s="130">
        <f>'Heros Stats Yours'!U118</f>
        <v>0</v>
      </c>
      <c r="V118" s="130">
        <f>'Heros Stats Yours'!V118</f>
        <v>5.5</v>
      </c>
      <c r="W118" s="130">
        <f>'Heros Stats Yours'!W118</f>
        <v>3.3</v>
      </c>
      <c r="X118" s="99"/>
      <c r="Y118" s="99"/>
      <c r="Z118" s="99"/>
      <c r="AA118" s="99"/>
      <c r="AB118" s="99"/>
      <c r="AC118" s="99"/>
      <c r="AD118" s="99"/>
      <c r="AE118" s="99"/>
      <c r="AF118" s="99"/>
    </row>
    <row r="119" spans="1:32" ht="12.75" customHeight="1" x14ac:dyDescent="0.15">
      <c r="A119" s="101" t="b">
        <f>AND(IF((B119=Calculator!$B$19),1,0),IF((C119=Calculator!$D$19),1,0))</f>
        <v>0</v>
      </c>
      <c r="B119" s="130" t="str">
        <f>'Heros Stats Yours'!B119</f>
        <v>Skaarf</v>
      </c>
      <c r="C119" s="130">
        <f>'Heros Stats Yours'!C119</f>
        <v>10</v>
      </c>
      <c r="D119" s="130">
        <f>'Heros Stats Yours'!D119</f>
        <v>1334</v>
      </c>
      <c r="E119" s="130">
        <f>'Heros Stats Yours'!E119</f>
        <v>6.6999999999999966</v>
      </c>
      <c r="F119" s="130">
        <f>'Heros Stats Yours'!F119</f>
        <v>416</v>
      </c>
      <c r="G119" s="130">
        <f>'Heros Stats Yours'!G119</f>
        <v>2.7700000000000014</v>
      </c>
      <c r="H119" s="130">
        <f>'Heros Stats Yours'!H119</f>
        <v>135.36363636363632</v>
      </c>
      <c r="I119" s="130">
        <f>'Heros Stats Yours'!I119</f>
        <v>1</v>
      </c>
      <c r="J119" s="130">
        <f>'Heros Stats Yours'!J119</f>
        <v>0</v>
      </c>
      <c r="K119" s="130">
        <f>'Heros Stats Yours'!K119</f>
        <v>0</v>
      </c>
      <c r="L119" s="130">
        <f>'Heros Stats Yours'!L119</f>
        <v>0</v>
      </c>
      <c r="M119" s="130">
        <f>'Heros Stats Yours'!M119</f>
        <v>0</v>
      </c>
      <c r="N119" s="130">
        <f>'Heros Stats Yours'!N119</f>
        <v>0.5</v>
      </c>
      <c r="O119" s="130">
        <f>'Heros Stats Yours'!O119</f>
        <v>0</v>
      </c>
      <c r="P119" s="130">
        <f>'Heros Stats Yours'!P119</f>
        <v>0</v>
      </c>
      <c r="Q119" s="130">
        <f>'Heros Stats Yours'!Q119</f>
        <v>0</v>
      </c>
      <c r="R119" s="130">
        <f>'Heros Stats Yours'!R119</f>
        <v>74</v>
      </c>
      <c r="S119" s="130">
        <f>'Heros Stats Yours'!S119</f>
        <v>74</v>
      </c>
      <c r="T119" s="130">
        <f>'Heros Stats Yours'!T119</f>
        <v>0</v>
      </c>
      <c r="U119" s="130">
        <f>'Heros Stats Yours'!U119</f>
        <v>0</v>
      </c>
      <c r="V119" s="130">
        <f>'Heros Stats Yours'!V119</f>
        <v>5.5</v>
      </c>
      <c r="W119" s="130">
        <f>'Heros Stats Yours'!W119</f>
        <v>3.3</v>
      </c>
      <c r="X119" s="99"/>
      <c r="Y119" s="99"/>
      <c r="Z119" s="99"/>
      <c r="AA119" s="99"/>
      <c r="AB119" s="99"/>
      <c r="AC119" s="99"/>
      <c r="AD119" s="99"/>
      <c r="AE119" s="99"/>
      <c r="AF119" s="99"/>
    </row>
    <row r="120" spans="1:32" ht="12.75" customHeight="1" x14ac:dyDescent="0.15">
      <c r="A120" s="101" t="b">
        <f>AND(IF((B120=Calculator!$B$19),1,0),IF((C120=Calculator!$D$19),1,0))</f>
        <v>0</v>
      </c>
      <c r="B120" s="130" t="str">
        <f>'Heros Stats Yours'!B120</f>
        <v>Skaarf</v>
      </c>
      <c r="C120" s="130">
        <f>'Heros Stats Yours'!C120</f>
        <v>11</v>
      </c>
      <c r="D120" s="130">
        <f>'Heros Stats Yours'!D120</f>
        <v>1412</v>
      </c>
      <c r="E120" s="130">
        <f>'Heros Stats Yours'!E120</f>
        <v>7.0499999999999963</v>
      </c>
      <c r="F120" s="130">
        <f>'Heros Stats Yours'!F120</f>
        <v>440</v>
      </c>
      <c r="G120" s="130">
        <f>'Heros Stats Yours'!G120</f>
        <v>2.9300000000000015</v>
      </c>
      <c r="H120" s="130">
        <f>'Heros Stats Yours'!H120</f>
        <v>142.18181818181813</v>
      </c>
      <c r="I120" s="130">
        <f>'Heros Stats Yours'!I120</f>
        <v>1</v>
      </c>
      <c r="J120" s="130">
        <f>'Heros Stats Yours'!J120</f>
        <v>0</v>
      </c>
      <c r="K120" s="130">
        <f>'Heros Stats Yours'!K120</f>
        <v>0</v>
      </c>
      <c r="L120" s="130">
        <f>'Heros Stats Yours'!L120</f>
        <v>0</v>
      </c>
      <c r="M120" s="130">
        <f>'Heros Stats Yours'!M120</f>
        <v>0</v>
      </c>
      <c r="N120" s="130">
        <f>'Heros Stats Yours'!N120</f>
        <v>0.5</v>
      </c>
      <c r="O120" s="130">
        <f>'Heros Stats Yours'!O120</f>
        <v>0</v>
      </c>
      <c r="P120" s="130">
        <f>'Heros Stats Yours'!P120</f>
        <v>0</v>
      </c>
      <c r="Q120" s="130">
        <f>'Heros Stats Yours'!Q120</f>
        <v>0</v>
      </c>
      <c r="R120" s="130">
        <f>'Heros Stats Yours'!R120</f>
        <v>80</v>
      </c>
      <c r="S120" s="130">
        <f>'Heros Stats Yours'!S120</f>
        <v>80</v>
      </c>
      <c r="T120" s="130">
        <f>'Heros Stats Yours'!T120</f>
        <v>0</v>
      </c>
      <c r="U120" s="130">
        <f>'Heros Stats Yours'!U120</f>
        <v>0</v>
      </c>
      <c r="V120" s="130">
        <f>'Heros Stats Yours'!V120</f>
        <v>5.5</v>
      </c>
      <c r="W120" s="130">
        <f>'Heros Stats Yours'!W120</f>
        <v>3.3</v>
      </c>
      <c r="X120" s="99"/>
      <c r="Y120" s="99"/>
      <c r="Z120" s="99"/>
      <c r="AA120" s="99"/>
      <c r="AB120" s="99"/>
      <c r="AC120" s="99"/>
      <c r="AD120" s="99"/>
      <c r="AE120" s="99"/>
      <c r="AF120" s="99"/>
    </row>
    <row r="121" spans="1:32" ht="12.75" customHeight="1" x14ac:dyDescent="0.15">
      <c r="A121" s="101" t="b">
        <f>AND(IF((B121=Calculator!$B$19),1,0),IF((C121=Calculator!$D$19),1,0))</f>
        <v>0</v>
      </c>
      <c r="B121" s="130" t="str">
        <f>'Heros Stats Yours'!B121</f>
        <v>Skaarf</v>
      </c>
      <c r="C121" s="130">
        <f>'Heros Stats Yours'!C121</f>
        <v>12</v>
      </c>
      <c r="D121" s="130">
        <f>'Heros Stats Yours'!D121</f>
        <v>1490</v>
      </c>
      <c r="E121" s="130">
        <f>'Heros Stats Yours'!E121</f>
        <v>7.3999999999999959</v>
      </c>
      <c r="F121" s="130">
        <f>'Heros Stats Yours'!F121</f>
        <v>464</v>
      </c>
      <c r="G121" s="130">
        <f>'Heros Stats Yours'!G121</f>
        <v>3.0900000000000016</v>
      </c>
      <c r="H121" s="130">
        <f>'Heros Stats Yours'!H121</f>
        <v>148.99999999999994</v>
      </c>
      <c r="I121" s="130">
        <f>'Heros Stats Yours'!I121</f>
        <v>1</v>
      </c>
      <c r="J121" s="130">
        <f>'Heros Stats Yours'!J121</f>
        <v>0</v>
      </c>
      <c r="K121" s="130">
        <f>'Heros Stats Yours'!K121</f>
        <v>0</v>
      </c>
      <c r="L121" s="130">
        <f>'Heros Stats Yours'!L121</f>
        <v>0</v>
      </c>
      <c r="M121" s="130">
        <f>'Heros Stats Yours'!M121</f>
        <v>0</v>
      </c>
      <c r="N121" s="130">
        <f>'Heros Stats Yours'!N121</f>
        <v>0.5</v>
      </c>
      <c r="O121" s="130">
        <f>'Heros Stats Yours'!O121</f>
        <v>0</v>
      </c>
      <c r="P121" s="130">
        <f>'Heros Stats Yours'!P121</f>
        <v>0</v>
      </c>
      <c r="Q121" s="130">
        <f>'Heros Stats Yours'!Q121</f>
        <v>0</v>
      </c>
      <c r="R121" s="130">
        <f>'Heros Stats Yours'!R121</f>
        <v>86</v>
      </c>
      <c r="S121" s="130">
        <f>'Heros Stats Yours'!S121</f>
        <v>86</v>
      </c>
      <c r="T121" s="130">
        <f>'Heros Stats Yours'!T121</f>
        <v>0</v>
      </c>
      <c r="U121" s="130">
        <f>'Heros Stats Yours'!U121</f>
        <v>0</v>
      </c>
      <c r="V121" s="130">
        <f>'Heros Stats Yours'!V121</f>
        <v>5.5</v>
      </c>
      <c r="W121" s="130">
        <f>'Heros Stats Yours'!W121</f>
        <v>3.3</v>
      </c>
      <c r="X121" s="99"/>
      <c r="Y121" s="99"/>
      <c r="Z121" s="99"/>
      <c r="AA121" s="99"/>
      <c r="AB121" s="99"/>
      <c r="AC121" s="99"/>
      <c r="AD121" s="99"/>
      <c r="AE121" s="99"/>
      <c r="AF121" s="99"/>
    </row>
    <row r="122" spans="1:32" ht="12.75" customHeight="1" x14ac:dyDescent="0.15">
      <c r="A122" s="101" t="b">
        <f>AND(IF((B122=Calculator!$B$19),1,0),IF((C122=Calculator!$D$19),1,0))</f>
        <v>0</v>
      </c>
      <c r="B122" s="130" t="str">
        <f>'Heros Stats Yours'!B122</f>
        <v>Taka</v>
      </c>
      <c r="C122" s="130">
        <f>'Heros Stats Yours'!C122</f>
        <v>1</v>
      </c>
      <c r="D122" s="130">
        <f>'Heros Stats Yours'!D122</f>
        <v>741</v>
      </c>
      <c r="E122" s="130">
        <f>'Heros Stats Yours'!E122</f>
        <v>3.51</v>
      </c>
      <c r="F122" s="130">
        <f>'Heros Stats Yours'!F122</f>
        <v>180</v>
      </c>
      <c r="G122" s="130">
        <f>'Heros Stats Yours'!G122</f>
        <v>1.33</v>
      </c>
      <c r="H122" s="130">
        <f>'Heros Stats Yours'!H122</f>
        <v>62</v>
      </c>
      <c r="I122" s="130">
        <f>'Heros Stats Yours'!I122</f>
        <v>1</v>
      </c>
      <c r="J122" s="130">
        <f>'Heros Stats Yours'!J122</f>
        <v>0</v>
      </c>
      <c r="K122" s="130">
        <f>'Heros Stats Yours'!K122</f>
        <v>0</v>
      </c>
      <c r="L122" s="130">
        <f>'Heros Stats Yours'!L122</f>
        <v>0</v>
      </c>
      <c r="M122" s="130">
        <f>'Heros Stats Yours'!M122</f>
        <v>0</v>
      </c>
      <c r="N122" s="130">
        <f>'Heros Stats Yours'!N122</f>
        <v>0.5</v>
      </c>
      <c r="O122" s="130">
        <f>'Heros Stats Yours'!O122</f>
        <v>0</v>
      </c>
      <c r="P122" s="130">
        <f>'Heros Stats Yours'!P122</f>
        <v>0</v>
      </c>
      <c r="Q122" s="130">
        <f>'Heros Stats Yours'!Q122</f>
        <v>0</v>
      </c>
      <c r="R122" s="130">
        <f>'Heros Stats Yours'!R122</f>
        <v>23</v>
      </c>
      <c r="S122" s="130">
        <f>'Heros Stats Yours'!S122</f>
        <v>20</v>
      </c>
      <c r="T122" s="130">
        <f>'Heros Stats Yours'!T122</f>
        <v>0</v>
      </c>
      <c r="U122" s="130">
        <f>'Heros Stats Yours'!U122</f>
        <v>0</v>
      </c>
      <c r="V122" s="130">
        <f>'Heros Stats Yours'!V122</f>
        <v>2</v>
      </c>
      <c r="W122" s="130">
        <f>'Heros Stats Yours'!W122</f>
        <v>3.4</v>
      </c>
      <c r="X122" s="99"/>
      <c r="Y122" s="99"/>
      <c r="Z122" s="99"/>
      <c r="AA122" s="99"/>
      <c r="AB122" s="99"/>
      <c r="AC122" s="99"/>
      <c r="AD122" s="99"/>
      <c r="AE122" s="99"/>
      <c r="AF122" s="99"/>
    </row>
    <row r="123" spans="1:32" ht="12.75" customHeight="1" x14ac:dyDescent="0.15">
      <c r="A123" s="101" t="b">
        <f>AND(IF((B123=Calculator!$B$19),1,0),IF((C123=Calculator!$D$19),1,0))</f>
        <v>0</v>
      </c>
      <c r="B123" s="130" t="str">
        <f>'Heros Stats Yours'!B123</f>
        <v>Taka</v>
      </c>
      <c r="C123" s="130">
        <f>'Heros Stats Yours'!C123</f>
        <v>2</v>
      </c>
      <c r="D123" s="130">
        <f>'Heros Stats Yours'!D123</f>
        <v>815</v>
      </c>
      <c r="E123" s="130">
        <f>'Heros Stats Yours'!E123</f>
        <v>3.8609999999999998</v>
      </c>
      <c r="F123" s="130">
        <f>'Heros Stats Yours'!F123</f>
        <v>202</v>
      </c>
      <c r="G123" s="130">
        <f>'Heros Stats Yours'!G123</f>
        <v>1.4900000000000002</v>
      </c>
      <c r="H123" s="130">
        <f>'Heros Stats Yours'!H123</f>
        <v>67.818181818181813</v>
      </c>
      <c r="I123" s="130">
        <f>'Heros Stats Yours'!I123</f>
        <v>1.0327272727272727</v>
      </c>
      <c r="J123" s="130">
        <f>'Heros Stats Yours'!J123</f>
        <v>0</v>
      </c>
      <c r="K123" s="130">
        <f>'Heros Stats Yours'!K123</f>
        <v>0</v>
      </c>
      <c r="L123" s="130">
        <f>'Heros Stats Yours'!L123</f>
        <v>0</v>
      </c>
      <c r="M123" s="130">
        <f>'Heros Stats Yours'!M123</f>
        <v>0</v>
      </c>
      <c r="N123" s="130">
        <f>'Heros Stats Yours'!N123</f>
        <v>0.5</v>
      </c>
      <c r="O123" s="130">
        <f>'Heros Stats Yours'!O123</f>
        <v>0</v>
      </c>
      <c r="P123" s="130">
        <f>'Heros Stats Yours'!P123</f>
        <v>0</v>
      </c>
      <c r="Q123" s="130">
        <f>'Heros Stats Yours'!Q123</f>
        <v>0</v>
      </c>
      <c r="R123" s="130">
        <f>'Heros Stats Yours'!R123</f>
        <v>27.545454545454547</v>
      </c>
      <c r="S123" s="130">
        <f>'Heros Stats Yours'!S123</f>
        <v>24</v>
      </c>
      <c r="T123" s="130">
        <f>'Heros Stats Yours'!T123</f>
        <v>0</v>
      </c>
      <c r="U123" s="130">
        <f>'Heros Stats Yours'!U123</f>
        <v>0</v>
      </c>
      <c r="V123" s="130">
        <f>'Heros Stats Yours'!V123</f>
        <v>2</v>
      </c>
      <c r="W123" s="130">
        <f>'Heros Stats Yours'!W123</f>
        <v>3.4</v>
      </c>
      <c r="X123" s="99"/>
      <c r="Y123" s="99"/>
      <c r="Z123" s="99"/>
      <c r="AA123" s="99"/>
      <c r="AB123" s="99"/>
      <c r="AC123" s="99"/>
      <c r="AD123" s="99"/>
      <c r="AE123" s="99"/>
      <c r="AF123" s="99"/>
    </row>
    <row r="124" spans="1:32" ht="12.75" customHeight="1" x14ac:dyDescent="0.15">
      <c r="A124" s="101" t="b">
        <f>AND(IF((B124=Calculator!$B$19),1,0),IF((C124=Calculator!$D$19),1,0))</f>
        <v>0</v>
      </c>
      <c r="B124" s="130" t="str">
        <f>'Heros Stats Yours'!B124</f>
        <v>Taka</v>
      </c>
      <c r="C124" s="130">
        <f>'Heros Stats Yours'!C124</f>
        <v>3</v>
      </c>
      <c r="D124" s="130">
        <f>'Heros Stats Yours'!D124</f>
        <v>889</v>
      </c>
      <c r="E124" s="130">
        <f>'Heros Stats Yours'!E124</f>
        <v>4.2119999999999997</v>
      </c>
      <c r="F124" s="130">
        <f>'Heros Stats Yours'!F124</f>
        <v>224</v>
      </c>
      <c r="G124" s="130">
        <f>'Heros Stats Yours'!G124</f>
        <v>1.6500000000000004</v>
      </c>
      <c r="H124" s="130">
        <f>'Heros Stats Yours'!H124</f>
        <v>73.636363636363626</v>
      </c>
      <c r="I124" s="130">
        <f>'Heros Stats Yours'!I124</f>
        <v>1.0654545454545454</v>
      </c>
      <c r="J124" s="130">
        <f>'Heros Stats Yours'!J124</f>
        <v>0</v>
      </c>
      <c r="K124" s="130">
        <f>'Heros Stats Yours'!K124</f>
        <v>0</v>
      </c>
      <c r="L124" s="130">
        <f>'Heros Stats Yours'!L124</f>
        <v>0</v>
      </c>
      <c r="M124" s="130">
        <f>'Heros Stats Yours'!M124</f>
        <v>0</v>
      </c>
      <c r="N124" s="130">
        <f>'Heros Stats Yours'!N124</f>
        <v>0.5</v>
      </c>
      <c r="O124" s="130">
        <f>'Heros Stats Yours'!O124</f>
        <v>0</v>
      </c>
      <c r="P124" s="130">
        <f>'Heros Stats Yours'!P124</f>
        <v>0</v>
      </c>
      <c r="Q124" s="130">
        <f>'Heros Stats Yours'!Q124</f>
        <v>0</v>
      </c>
      <c r="R124" s="130">
        <f>'Heros Stats Yours'!R124</f>
        <v>32.090909090909093</v>
      </c>
      <c r="S124" s="130">
        <f>'Heros Stats Yours'!S124</f>
        <v>28</v>
      </c>
      <c r="T124" s="130">
        <f>'Heros Stats Yours'!T124</f>
        <v>0</v>
      </c>
      <c r="U124" s="130">
        <f>'Heros Stats Yours'!U124</f>
        <v>0</v>
      </c>
      <c r="V124" s="130">
        <f>'Heros Stats Yours'!V124</f>
        <v>2</v>
      </c>
      <c r="W124" s="130">
        <f>'Heros Stats Yours'!W124</f>
        <v>3.4</v>
      </c>
      <c r="X124" s="99"/>
      <c r="Y124" s="99"/>
      <c r="Z124" s="99"/>
      <c r="AA124" s="99"/>
      <c r="AB124" s="99"/>
      <c r="AC124" s="99"/>
      <c r="AD124" s="99"/>
      <c r="AE124" s="99"/>
      <c r="AF124" s="99"/>
    </row>
    <row r="125" spans="1:32" ht="12.75" customHeight="1" x14ac:dyDescent="0.15">
      <c r="A125" s="101" t="b">
        <f>AND(IF((B125=Calculator!$B$19),1,0),IF((C125=Calculator!$D$19),1,0))</f>
        <v>0</v>
      </c>
      <c r="B125" s="130" t="str">
        <f>'Heros Stats Yours'!B125</f>
        <v>Taka</v>
      </c>
      <c r="C125" s="130">
        <f>'Heros Stats Yours'!C125</f>
        <v>4</v>
      </c>
      <c r="D125" s="130">
        <f>'Heros Stats Yours'!D125</f>
        <v>963</v>
      </c>
      <c r="E125" s="130">
        <f>'Heros Stats Yours'!E125</f>
        <v>4.5629999999999997</v>
      </c>
      <c r="F125" s="130">
        <f>'Heros Stats Yours'!F125</f>
        <v>246</v>
      </c>
      <c r="G125" s="130">
        <f>'Heros Stats Yours'!G125</f>
        <v>1.8100000000000005</v>
      </c>
      <c r="H125" s="130">
        <f>'Heros Stats Yours'!H125</f>
        <v>79.454545454545439</v>
      </c>
      <c r="I125" s="130">
        <f>'Heros Stats Yours'!I125</f>
        <v>1.0981818181818181</v>
      </c>
      <c r="J125" s="130">
        <f>'Heros Stats Yours'!J125</f>
        <v>0</v>
      </c>
      <c r="K125" s="130">
        <f>'Heros Stats Yours'!K125</f>
        <v>0</v>
      </c>
      <c r="L125" s="130">
        <f>'Heros Stats Yours'!L125</f>
        <v>0</v>
      </c>
      <c r="M125" s="130">
        <f>'Heros Stats Yours'!M125</f>
        <v>0</v>
      </c>
      <c r="N125" s="130">
        <f>'Heros Stats Yours'!N125</f>
        <v>0.5</v>
      </c>
      <c r="O125" s="130">
        <f>'Heros Stats Yours'!O125</f>
        <v>0</v>
      </c>
      <c r="P125" s="130">
        <f>'Heros Stats Yours'!P125</f>
        <v>0</v>
      </c>
      <c r="Q125" s="130">
        <f>'Heros Stats Yours'!Q125</f>
        <v>0</v>
      </c>
      <c r="R125" s="130">
        <f>'Heros Stats Yours'!R125</f>
        <v>36.63636363636364</v>
      </c>
      <c r="S125" s="130">
        <f>'Heros Stats Yours'!S125</f>
        <v>32</v>
      </c>
      <c r="T125" s="130">
        <f>'Heros Stats Yours'!T125</f>
        <v>0</v>
      </c>
      <c r="U125" s="130">
        <f>'Heros Stats Yours'!U125</f>
        <v>0</v>
      </c>
      <c r="V125" s="130">
        <f>'Heros Stats Yours'!V125</f>
        <v>2</v>
      </c>
      <c r="W125" s="130">
        <f>'Heros Stats Yours'!W125</f>
        <v>3.4</v>
      </c>
      <c r="X125" s="99"/>
      <c r="Y125" s="99"/>
      <c r="Z125" s="99"/>
      <c r="AA125" s="99"/>
      <c r="AB125" s="99"/>
      <c r="AC125" s="99"/>
      <c r="AD125" s="99"/>
      <c r="AE125" s="99"/>
      <c r="AF125" s="99"/>
    </row>
    <row r="126" spans="1:32" ht="12.75" customHeight="1" x14ac:dyDescent="0.15">
      <c r="A126" s="101" t="b">
        <f>AND(IF((B126=Calculator!$B$19),1,0),IF((C126=Calculator!$D$19),1,0))</f>
        <v>0</v>
      </c>
      <c r="B126" s="130" t="str">
        <f>'Heros Stats Yours'!B126</f>
        <v>Taka</v>
      </c>
      <c r="C126" s="130">
        <f>'Heros Stats Yours'!C126</f>
        <v>5</v>
      </c>
      <c r="D126" s="130">
        <f>'Heros Stats Yours'!D126</f>
        <v>1037</v>
      </c>
      <c r="E126" s="130">
        <f>'Heros Stats Yours'!E126</f>
        <v>4.9139999999999997</v>
      </c>
      <c r="F126" s="130">
        <f>'Heros Stats Yours'!F126</f>
        <v>268</v>
      </c>
      <c r="G126" s="130">
        <f>'Heros Stats Yours'!G126</f>
        <v>1.9700000000000006</v>
      </c>
      <c r="H126" s="130">
        <f>'Heros Stats Yours'!H126</f>
        <v>85.272727272727252</v>
      </c>
      <c r="I126" s="130">
        <f>'Heros Stats Yours'!I126</f>
        <v>1.1309090909090909</v>
      </c>
      <c r="J126" s="130">
        <f>'Heros Stats Yours'!J126</f>
        <v>0</v>
      </c>
      <c r="K126" s="130">
        <f>'Heros Stats Yours'!K126</f>
        <v>0</v>
      </c>
      <c r="L126" s="130">
        <f>'Heros Stats Yours'!L126</f>
        <v>0</v>
      </c>
      <c r="M126" s="130">
        <f>'Heros Stats Yours'!M126</f>
        <v>0</v>
      </c>
      <c r="N126" s="130">
        <f>'Heros Stats Yours'!N126</f>
        <v>0.5</v>
      </c>
      <c r="O126" s="130">
        <f>'Heros Stats Yours'!O126</f>
        <v>0</v>
      </c>
      <c r="P126" s="130">
        <f>'Heros Stats Yours'!P126</f>
        <v>0</v>
      </c>
      <c r="Q126" s="130">
        <f>'Heros Stats Yours'!Q126</f>
        <v>0</v>
      </c>
      <c r="R126" s="130">
        <f>'Heros Stats Yours'!R126</f>
        <v>41.181818181818187</v>
      </c>
      <c r="S126" s="130">
        <f>'Heros Stats Yours'!S126</f>
        <v>36</v>
      </c>
      <c r="T126" s="130">
        <f>'Heros Stats Yours'!T126</f>
        <v>0</v>
      </c>
      <c r="U126" s="130">
        <f>'Heros Stats Yours'!U126</f>
        <v>0</v>
      </c>
      <c r="V126" s="130">
        <f>'Heros Stats Yours'!V126</f>
        <v>2</v>
      </c>
      <c r="W126" s="130">
        <f>'Heros Stats Yours'!W126</f>
        <v>3.4</v>
      </c>
      <c r="X126" s="99"/>
      <c r="Y126" s="99"/>
      <c r="Z126" s="99"/>
      <c r="AA126" s="99"/>
      <c r="AB126" s="99"/>
      <c r="AC126" s="99"/>
      <c r="AD126" s="99"/>
      <c r="AE126" s="99"/>
      <c r="AF126" s="99"/>
    </row>
    <row r="127" spans="1:32" ht="12.75" customHeight="1" x14ac:dyDescent="0.15">
      <c r="A127" s="101" t="b">
        <f>AND(IF((B127=Calculator!$B$19),1,0),IF((C127=Calculator!$D$19),1,0))</f>
        <v>0</v>
      </c>
      <c r="B127" s="130" t="str">
        <f>'Heros Stats Yours'!B127</f>
        <v>Taka</v>
      </c>
      <c r="C127" s="130">
        <f>'Heros Stats Yours'!C127</f>
        <v>6</v>
      </c>
      <c r="D127" s="130">
        <f>'Heros Stats Yours'!D127</f>
        <v>1111</v>
      </c>
      <c r="E127" s="130">
        <f>'Heros Stats Yours'!E127</f>
        <v>5.2649999999999997</v>
      </c>
      <c r="F127" s="130">
        <f>'Heros Stats Yours'!F127</f>
        <v>290</v>
      </c>
      <c r="G127" s="130">
        <f>'Heros Stats Yours'!G127</f>
        <v>2.1300000000000008</v>
      </c>
      <c r="H127" s="130">
        <f>'Heros Stats Yours'!H127</f>
        <v>91.090909090909065</v>
      </c>
      <c r="I127" s="130">
        <f>'Heros Stats Yours'!I127</f>
        <v>1.1636363636363636</v>
      </c>
      <c r="J127" s="130">
        <f>'Heros Stats Yours'!J127</f>
        <v>0</v>
      </c>
      <c r="K127" s="130">
        <f>'Heros Stats Yours'!K127</f>
        <v>0</v>
      </c>
      <c r="L127" s="130">
        <f>'Heros Stats Yours'!L127</f>
        <v>0</v>
      </c>
      <c r="M127" s="130">
        <f>'Heros Stats Yours'!M127</f>
        <v>0</v>
      </c>
      <c r="N127" s="130">
        <f>'Heros Stats Yours'!N127</f>
        <v>0.5</v>
      </c>
      <c r="O127" s="130">
        <f>'Heros Stats Yours'!O127</f>
        <v>0</v>
      </c>
      <c r="P127" s="130">
        <f>'Heros Stats Yours'!P127</f>
        <v>0</v>
      </c>
      <c r="Q127" s="130">
        <f>'Heros Stats Yours'!Q127</f>
        <v>0</v>
      </c>
      <c r="R127" s="130">
        <f>'Heros Stats Yours'!R127</f>
        <v>45.727272727272734</v>
      </c>
      <c r="S127" s="130">
        <f>'Heros Stats Yours'!S127</f>
        <v>40</v>
      </c>
      <c r="T127" s="130">
        <f>'Heros Stats Yours'!T127</f>
        <v>0</v>
      </c>
      <c r="U127" s="130">
        <f>'Heros Stats Yours'!U127</f>
        <v>0</v>
      </c>
      <c r="V127" s="130">
        <f>'Heros Stats Yours'!V127</f>
        <v>2</v>
      </c>
      <c r="W127" s="130">
        <f>'Heros Stats Yours'!W127</f>
        <v>3.4</v>
      </c>
      <c r="X127" s="99"/>
      <c r="Y127" s="99"/>
      <c r="Z127" s="99"/>
      <c r="AA127" s="99"/>
      <c r="AB127" s="99"/>
      <c r="AC127" s="99"/>
      <c r="AD127" s="99"/>
      <c r="AE127" s="99"/>
      <c r="AF127" s="99"/>
    </row>
    <row r="128" spans="1:32" ht="12.75" customHeight="1" x14ac:dyDescent="0.15">
      <c r="A128" s="101" t="b">
        <f>AND(IF((B128=Calculator!$B$19),1,0),IF((C128=Calculator!$D$19),1,0))</f>
        <v>0</v>
      </c>
      <c r="B128" s="130" t="str">
        <f>'Heros Stats Yours'!B128</f>
        <v>Taka</v>
      </c>
      <c r="C128" s="130">
        <f>'Heros Stats Yours'!C128</f>
        <v>7</v>
      </c>
      <c r="D128" s="130">
        <f>'Heros Stats Yours'!D128</f>
        <v>1185</v>
      </c>
      <c r="E128" s="130">
        <f>'Heros Stats Yours'!E128</f>
        <v>5.6159999999999997</v>
      </c>
      <c r="F128" s="130">
        <f>'Heros Stats Yours'!F128</f>
        <v>312</v>
      </c>
      <c r="G128" s="130">
        <f>'Heros Stats Yours'!G128</f>
        <v>2.2900000000000009</v>
      </c>
      <c r="H128" s="130">
        <f>'Heros Stats Yours'!H128</f>
        <v>96.909090909090878</v>
      </c>
      <c r="I128" s="130">
        <f>'Heros Stats Yours'!I128</f>
        <v>1.1963636363636363</v>
      </c>
      <c r="J128" s="130">
        <f>'Heros Stats Yours'!J128</f>
        <v>0</v>
      </c>
      <c r="K128" s="130">
        <f>'Heros Stats Yours'!K128</f>
        <v>0</v>
      </c>
      <c r="L128" s="130">
        <f>'Heros Stats Yours'!L128</f>
        <v>0</v>
      </c>
      <c r="M128" s="130">
        <f>'Heros Stats Yours'!M128</f>
        <v>0</v>
      </c>
      <c r="N128" s="130">
        <f>'Heros Stats Yours'!N128</f>
        <v>0.5</v>
      </c>
      <c r="O128" s="130">
        <f>'Heros Stats Yours'!O128</f>
        <v>0</v>
      </c>
      <c r="P128" s="130">
        <f>'Heros Stats Yours'!P128</f>
        <v>0</v>
      </c>
      <c r="Q128" s="130">
        <f>'Heros Stats Yours'!Q128</f>
        <v>0</v>
      </c>
      <c r="R128" s="130">
        <f>'Heros Stats Yours'!R128</f>
        <v>50.27272727272728</v>
      </c>
      <c r="S128" s="130">
        <f>'Heros Stats Yours'!S128</f>
        <v>44</v>
      </c>
      <c r="T128" s="130">
        <f>'Heros Stats Yours'!T128</f>
        <v>0</v>
      </c>
      <c r="U128" s="130">
        <f>'Heros Stats Yours'!U128</f>
        <v>0</v>
      </c>
      <c r="V128" s="130">
        <f>'Heros Stats Yours'!V128</f>
        <v>2</v>
      </c>
      <c r="W128" s="130">
        <f>'Heros Stats Yours'!W128</f>
        <v>3.4</v>
      </c>
      <c r="X128" s="99"/>
      <c r="Y128" s="99"/>
      <c r="Z128" s="99"/>
      <c r="AA128" s="99"/>
      <c r="AB128" s="99"/>
      <c r="AC128" s="99"/>
      <c r="AD128" s="99"/>
      <c r="AE128" s="99"/>
      <c r="AF128" s="99"/>
    </row>
    <row r="129" spans="1:32" ht="12.75" customHeight="1" x14ac:dyDescent="0.15">
      <c r="A129" s="101" t="b">
        <f>AND(IF((B129=Calculator!$B$19),1,0),IF((C129=Calculator!$D$19),1,0))</f>
        <v>0</v>
      </c>
      <c r="B129" s="130" t="str">
        <f>'Heros Stats Yours'!B129</f>
        <v>Taka</v>
      </c>
      <c r="C129" s="130">
        <f>'Heros Stats Yours'!C129</f>
        <v>8</v>
      </c>
      <c r="D129" s="130">
        <f>'Heros Stats Yours'!D129</f>
        <v>1259</v>
      </c>
      <c r="E129" s="130">
        <f>'Heros Stats Yours'!E129</f>
        <v>5.9669999999999996</v>
      </c>
      <c r="F129" s="130">
        <f>'Heros Stats Yours'!F129</f>
        <v>334</v>
      </c>
      <c r="G129" s="130">
        <f>'Heros Stats Yours'!G129</f>
        <v>2.4500000000000011</v>
      </c>
      <c r="H129" s="130">
        <f>'Heros Stats Yours'!H129</f>
        <v>102.72727272727269</v>
      </c>
      <c r="I129" s="130">
        <f>'Heros Stats Yours'!I129</f>
        <v>1.229090909090909</v>
      </c>
      <c r="J129" s="130">
        <f>'Heros Stats Yours'!J129</f>
        <v>0</v>
      </c>
      <c r="K129" s="130">
        <f>'Heros Stats Yours'!K129</f>
        <v>0</v>
      </c>
      <c r="L129" s="130">
        <f>'Heros Stats Yours'!L129</f>
        <v>0</v>
      </c>
      <c r="M129" s="130">
        <f>'Heros Stats Yours'!M129</f>
        <v>0</v>
      </c>
      <c r="N129" s="130">
        <f>'Heros Stats Yours'!N129</f>
        <v>0.5</v>
      </c>
      <c r="O129" s="130">
        <f>'Heros Stats Yours'!O129</f>
        <v>0</v>
      </c>
      <c r="P129" s="130">
        <f>'Heros Stats Yours'!P129</f>
        <v>0</v>
      </c>
      <c r="Q129" s="130">
        <f>'Heros Stats Yours'!Q129</f>
        <v>0</v>
      </c>
      <c r="R129" s="130">
        <f>'Heros Stats Yours'!R129</f>
        <v>54.818181818181827</v>
      </c>
      <c r="S129" s="130">
        <f>'Heros Stats Yours'!S129</f>
        <v>48</v>
      </c>
      <c r="T129" s="130">
        <f>'Heros Stats Yours'!T129</f>
        <v>0</v>
      </c>
      <c r="U129" s="130">
        <f>'Heros Stats Yours'!U129</f>
        <v>0</v>
      </c>
      <c r="V129" s="130">
        <f>'Heros Stats Yours'!V129</f>
        <v>2</v>
      </c>
      <c r="W129" s="130">
        <f>'Heros Stats Yours'!W129</f>
        <v>3.4</v>
      </c>
      <c r="X129" s="99"/>
      <c r="Y129" s="99"/>
      <c r="Z129" s="99"/>
      <c r="AA129" s="99"/>
      <c r="AB129" s="99"/>
      <c r="AC129" s="99"/>
      <c r="AD129" s="99"/>
      <c r="AE129" s="99"/>
      <c r="AF129" s="99"/>
    </row>
    <row r="130" spans="1:32" ht="12.75" customHeight="1" x14ac:dyDescent="0.15">
      <c r="A130" s="101" t="b">
        <f>AND(IF((B130=Calculator!$B$19),1,0),IF((C130=Calculator!$D$19),1,0))</f>
        <v>0</v>
      </c>
      <c r="B130" s="130" t="str">
        <f>'Heros Stats Yours'!B130</f>
        <v>Taka</v>
      </c>
      <c r="C130" s="130">
        <f>'Heros Stats Yours'!C130</f>
        <v>9</v>
      </c>
      <c r="D130" s="130">
        <f>'Heros Stats Yours'!D130</f>
        <v>1333</v>
      </c>
      <c r="E130" s="130">
        <f>'Heros Stats Yours'!E130</f>
        <v>6.3179999999999996</v>
      </c>
      <c r="F130" s="130">
        <f>'Heros Stats Yours'!F130</f>
        <v>356</v>
      </c>
      <c r="G130" s="130">
        <f>'Heros Stats Yours'!G130</f>
        <v>2.6100000000000012</v>
      </c>
      <c r="H130" s="130">
        <f>'Heros Stats Yours'!H130</f>
        <v>108.5454545454545</v>
      </c>
      <c r="I130" s="130">
        <f>'Heros Stats Yours'!I130</f>
        <v>1.2618181818181817</v>
      </c>
      <c r="J130" s="130">
        <f>'Heros Stats Yours'!J130</f>
        <v>0</v>
      </c>
      <c r="K130" s="130">
        <f>'Heros Stats Yours'!K130</f>
        <v>0</v>
      </c>
      <c r="L130" s="130">
        <f>'Heros Stats Yours'!L130</f>
        <v>0</v>
      </c>
      <c r="M130" s="130">
        <f>'Heros Stats Yours'!M130</f>
        <v>0</v>
      </c>
      <c r="N130" s="130">
        <f>'Heros Stats Yours'!N130</f>
        <v>0.5</v>
      </c>
      <c r="O130" s="130">
        <f>'Heros Stats Yours'!O130</f>
        <v>0</v>
      </c>
      <c r="P130" s="130">
        <f>'Heros Stats Yours'!P130</f>
        <v>0</v>
      </c>
      <c r="Q130" s="130">
        <f>'Heros Stats Yours'!Q130</f>
        <v>0</v>
      </c>
      <c r="R130" s="130">
        <f>'Heros Stats Yours'!R130</f>
        <v>59.363636363636374</v>
      </c>
      <c r="S130" s="130">
        <f>'Heros Stats Yours'!S130</f>
        <v>52</v>
      </c>
      <c r="T130" s="130">
        <f>'Heros Stats Yours'!T130</f>
        <v>0</v>
      </c>
      <c r="U130" s="130">
        <f>'Heros Stats Yours'!U130</f>
        <v>0</v>
      </c>
      <c r="V130" s="130">
        <f>'Heros Stats Yours'!V130</f>
        <v>2</v>
      </c>
      <c r="W130" s="130">
        <f>'Heros Stats Yours'!W130</f>
        <v>3.4</v>
      </c>
      <c r="X130" s="99"/>
      <c r="Y130" s="99"/>
      <c r="Z130" s="99"/>
      <c r="AA130" s="99"/>
      <c r="AB130" s="99"/>
      <c r="AC130" s="99"/>
      <c r="AD130" s="99"/>
      <c r="AE130" s="99"/>
      <c r="AF130" s="99"/>
    </row>
    <row r="131" spans="1:32" ht="12.75" customHeight="1" x14ac:dyDescent="0.15">
      <c r="A131" s="101" t="b">
        <f>AND(IF((B131=Calculator!$B$19),1,0),IF((C131=Calculator!$D$19),1,0))</f>
        <v>0</v>
      </c>
      <c r="B131" s="130" t="str">
        <f>'Heros Stats Yours'!B131</f>
        <v>Taka</v>
      </c>
      <c r="C131" s="130">
        <f>'Heros Stats Yours'!C131</f>
        <v>10</v>
      </c>
      <c r="D131" s="130">
        <f>'Heros Stats Yours'!D131</f>
        <v>1407</v>
      </c>
      <c r="E131" s="130">
        <f>'Heros Stats Yours'!E131</f>
        <v>6.6689999999999996</v>
      </c>
      <c r="F131" s="130">
        <f>'Heros Stats Yours'!F131</f>
        <v>378</v>
      </c>
      <c r="G131" s="130">
        <f>'Heros Stats Yours'!G131</f>
        <v>2.7700000000000014</v>
      </c>
      <c r="H131" s="130">
        <f>'Heros Stats Yours'!H131</f>
        <v>114.36363636363632</v>
      </c>
      <c r="I131" s="130">
        <f>'Heros Stats Yours'!I131</f>
        <v>1.2945454545454544</v>
      </c>
      <c r="J131" s="130">
        <f>'Heros Stats Yours'!J131</f>
        <v>0</v>
      </c>
      <c r="K131" s="130">
        <f>'Heros Stats Yours'!K131</f>
        <v>0</v>
      </c>
      <c r="L131" s="130">
        <f>'Heros Stats Yours'!L131</f>
        <v>0</v>
      </c>
      <c r="M131" s="130">
        <f>'Heros Stats Yours'!M131</f>
        <v>0</v>
      </c>
      <c r="N131" s="130">
        <f>'Heros Stats Yours'!N131</f>
        <v>0.5</v>
      </c>
      <c r="O131" s="130">
        <f>'Heros Stats Yours'!O131</f>
        <v>0</v>
      </c>
      <c r="P131" s="130">
        <f>'Heros Stats Yours'!P131</f>
        <v>0</v>
      </c>
      <c r="Q131" s="130">
        <f>'Heros Stats Yours'!Q131</f>
        <v>0</v>
      </c>
      <c r="R131" s="130">
        <f>'Heros Stats Yours'!R131</f>
        <v>63.909090909090921</v>
      </c>
      <c r="S131" s="130">
        <f>'Heros Stats Yours'!S131</f>
        <v>56</v>
      </c>
      <c r="T131" s="130">
        <f>'Heros Stats Yours'!T131</f>
        <v>0</v>
      </c>
      <c r="U131" s="130">
        <f>'Heros Stats Yours'!U131</f>
        <v>0</v>
      </c>
      <c r="V131" s="130">
        <f>'Heros Stats Yours'!V131</f>
        <v>2</v>
      </c>
      <c r="W131" s="130">
        <f>'Heros Stats Yours'!W131</f>
        <v>3.4</v>
      </c>
      <c r="X131" s="99"/>
      <c r="Y131" s="99"/>
      <c r="Z131" s="99"/>
      <c r="AA131" s="99"/>
      <c r="AB131" s="99"/>
      <c r="AC131" s="99"/>
      <c r="AD131" s="99"/>
      <c r="AE131" s="99"/>
      <c r="AF131" s="99"/>
    </row>
    <row r="132" spans="1:32" ht="12.75" customHeight="1" x14ac:dyDescent="0.15">
      <c r="A132" s="101" t="b">
        <f>AND(IF((B132=Calculator!$B$19),1,0),IF((C132=Calculator!$D$19),1,0))</f>
        <v>0</v>
      </c>
      <c r="B132" s="130" t="str">
        <f>'Heros Stats Yours'!B132</f>
        <v>Taka</v>
      </c>
      <c r="C132" s="130">
        <f>'Heros Stats Yours'!C132</f>
        <v>11</v>
      </c>
      <c r="D132" s="130">
        <f>'Heros Stats Yours'!D132</f>
        <v>1481</v>
      </c>
      <c r="E132" s="130">
        <f>'Heros Stats Yours'!E132</f>
        <v>7.02</v>
      </c>
      <c r="F132" s="130">
        <f>'Heros Stats Yours'!F132</f>
        <v>400</v>
      </c>
      <c r="G132" s="130">
        <f>'Heros Stats Yours'!G132</f>
        <v>2.9300000000000015</v>
      </c>
      <c r="H132" s="130">
        <f>'Heros Stats Yours'!H132</f>
        <v>120.18181818181813</v>
      </c>
      <c r="I132" s="130">
        <f>'Heros Stats Yours'!I132</f>
        <v>1.3272727272727272</v>
      </c>
      <c r="J132" s="130">
        <f>'Heros Stats Yours'!J132</f>
        <v>0</v>
      </c>
      <c r="K132" s="130">
        <f>'Heros Stats Yours'!K132</f>
        <v>0</v>
      </c>
      <c r="L132" s="130">
        <f>'Heros Stats Yours'!L132</f>
        <v>0</v>
      </c>
      <c r="M132" s="130">
        <f>'Heros Stats Yours'!M132</f>
        <v>0</v>
      </c>
      <c r="N132" s="130">
        <f>'Heros Stats Yours'!N132</f>
        <v>0.5</v>
      </c>
      <c r="O132" s="130">
        <f>'Heros Stats Yours'!O132</f>
        <v>0</v>
      </c>
      <c r="P132" s="130">
        <f>'Heros Stats Yours'!P132</f>
        <v>0</v>
      </c>
      <c r="Q132" s="130">
        <f>'Heros Stats Yours'!Q132</f>
        <v>0</v>
      </c>
      <c r="R132" s="130">
        <f>'Heros Stats Yours'!R132</f>
        <v>68.454545454545467</v>
      </c>
      <c r="S132" s="130">
        <f>'Heros Stats Yours'!S132</f>
        <v>60</v>
      </c>
      <c r="T132" s="130">
        <f>'Heros Stats Yours'!T132</f>
        <v>0</v>
      </c>
      <c r="U132" s="130">
        <f>'Heros Stats Yours'!U132</f>
        <v>0</v>
      </c>
      <c r="V132" s="130">
        <f>'Heros Stats Yours'!V132</f>
        <v>2</v>
      </c>
      <c r="W132" s="130">
        <f>'Heros Stats Yours'!W132</f>
        <v>3.4</v>
      </c>
      <c r="X132" s="99"/>
      <c r="Y132" s="99"/>
      <c r="Z132" s="99"/>
      <c r="AA132" s="99"/>
      <c r="AB132" s="99"/>
      <c r="AC132" s="99"/>
      <c r="AD132" s="99"/>
      <c r="AE132" s="99"/>
      <c r="AF132" s="99"/>
    </row>
    <row r="133" spans="1:32" ht="12.75" customHeight="1" x14ac:dyDescent="0.15">
      <c r="A133" s="101" t="b">
        <f>AND(IF((B133=Calculator!$B$19),1,0),IF((C133=Calculator!$D$19),1,0))</f>
        <v>0</v>
      </c>
      <c r="B133" s="130" t="str">
        <f>'Heros Stats Yours'!B133</f>
        <v>Taka</v>
      </c>
      <c r="C133" s="130">
        <f>'Heros Stats Yours'!C133</f>
        <v>12</v>
      </c>
      <c r="D133" s="130">
        <f>'Heros Stats Yours'!D133</f>
        <v>1555</v>
      </c>
      <c r="E133" s="130">
        <f>'Heros Stats Yours'!E133</f>
        <v>7.3709999999999996</v>
      </c>
      <c r="F133" s="130">
        <f>'Heros Stats Yours'!F133</f>
        <v>422</v>
      </c>
      <c r="G133" s="130">
        <f>'Heros Stats Yours'!G133</f>
        <v>3.0900000000000016</v>
      </c>
      <c r="H133" s="130">
        <f>'Heros Stats Yours'!H133</f>
        <v>125.99999999999994</v>
      </c>
      <c r="I133" s="130">
        <f>'Heros Stats Yours'!I133</f>
        <v>1.3599999999999999</v>
      </c>
      <c r="J133" s="130">
        <f>'Heros Stats Yours'!J133</f>
        <v>0</v>
      </c>
      <c r="K133" s="130">
        <f>'Heros Stats Yours'!K133</f>
        <v>0</v>
      </c>
      <c r="L133" s="130">
        <f>'Heros Stats Yours'!L133</f>
        <v>0</v>
      </c>
      <c r="M133" s="130">
        <f>'Heros Stats Yours'!M133</f>
        <v>0</v>
      </c>
      <c r="N133" s="130">
        <f>'Heros Stats Yours'!N133</f>
        <v>0.5</v>
      </c>
      <c r="O133" s="130">
        <f>'Heros Stats Yours'!O133</f>
        <v>0</v>
      </c>
      <c r="P133" s="130">
        <f>'Heros Stats Yours'!P133</f>
        <v>0</v>
      </c>
      <c r="Q133" s="130">
        <f>'Heros Stats Yours'!Q133</f>
        <v>0</v>
      </c>
      <c r="R133" s="130">
        <f>'Heros Stats Yours'!R133</f>
        <v>73.000000000000014</v>
      </c>
      <c r="S133" s="130">
        <f>'Heros Stats Yours'!S133</f>
        <v>64</v>
      </c>
      <c r="T133" s="130">
        <f>'Heros Stats Yours'!T133</f>
        <v>0</v>
      </c>
      <c r="U133" s="130">
        <f>'Heros Stats Yours'!U133</f>
        <v>0</v>
      </c>
      <c r="V133" s="130">
        <f>'Heros Stats Yours'!V133</f>
        <v>2</v>
      </c>
      <c r="W133" s="130">
        <f>'Heros Stats Yours'!W133</f>
        <v>3.4</v>
      </c>
      <c r="X133" s="99"/>
      <c r="Y133" s="99"/>
      <c r="Z133" s="99"/>
      <c r="AA133" s="99"/>
      <c r="AB133" s="99"/>
      <c r="AC133" s="99"/>
      <c r="AD133" s="99"/>
      <c r="AE133" s="99"/>
      <c r="AF133" s="99"/>
    </row>
    <row r="134" spans="1:32" ht="15" customHeight="1" x14ac:dyDescent="0.15">
      <c r="A134" s="101" t="b">
        <f>AND(IF((B134=Calculator!$B$19),1,0),IF((C134=Calculator!$D$19),1,0))</f>
        <v>0</v>
      </c>
      <c r="B134" s="130" t="str">
        <f>'Heros Stats Yours'!B134</f>
        <v>Ardan</v>
      </c>
      <c r="C134" s="130">
        <f>'Heros Stats Yours'!C134</f>
        <v>1</v>
      </c>
      <c r="D134" s="130">
        <f>'Heros Stats Yours'!D134</f>
        <v>801</v>
      </c>
      <c r="E134" s="130">
        <f>'Heros Stats Yours'!E134</f>
        <v>3.39</v>
      </c>
      <c r="F134" s="130">
        <f>'Heros Stats Yours'!F134</f>
        <v>0</v>
      </c>
      <c r="G134" s="130">
        <f>'Heros Stats Yours'!G134</f>
        <v>0</v>
      </c>
      <c r="H134" s="130">
        <f>'Heros Stats Yours'!H134</f>
        <v>80</v>
      </c>
      <c r="I134" s="130">
        <f>'Heros Stats Yours'!I134</f>
        <v>1</v>
      </c>
      <c r="J134" s="130">
        <f>'Heros Stats Yours'!J134</f>
        <v>0</v>
      </c>
      <c r="K134" s="130">
        <f>'Heros Stats Yours'!K134</f>
        <v>0</v>
      </c>
      <c r="L134" s="130">
        <f>'Heros Stats Yours'!L134</f>
        <v>0</v>
      </c>
      <c r="M134" s="130">
        <f>'Heros Stats Yours'!M134</f>
        <v>0</v>
      </c>
      <c r="N134" s="130">
        <f>'Heros Stats Yours'!N134</f>
        <v>0.5</v>
      </c>
      <c r="O134" s="130">
        <f>'Heros Stats Yours'!O134</f>
        <v>0</v>
      </c>
      <c r="P134" s="130">
        <f>'Heros Stats Yours'!P134</f>
        <v>0</v>
      </c>
      <c r="Q134" s="130">
        <f>'Heros Stats Yours'!Q134</f>
        <v>0</v>
      </c>
      <c r="R134" s="130">
        <f>'Heros Stats Yours'!R134</f>
        <v>30</v>
      </c>
      <c r="S134" s="130">
        <f>'Heros Stats Yours'!S134</f>
        <v>20</v>
      </c>
      <c r="T134" s="130">
        <f>'Heros Stats Yours'!T134</f>
        <v>0</v>
      </c>
      <c r="U134" s="130">
        <f>'Heros Stats Yours'!U134</f>
        <v>0</v>
      </c>
      <c r="V134" s="130">
        <f>'Heros Stats Yours'!V134</f>
        <v>1.8</v>
      </c>
      <c r="W134" s="130">
        <f>'Heros Stats Yours'!W134</f>
        <v>3.3</v>
      </c>
    </row>
    <row r="135" spans="1:32" ht="15" customHeight="1" x14ac:dyDescent="0.15">
      <c r="A135" s="101" t="b">
        <f>AND(IF((B135=Calculator!$B$19),1,0),IF((C135=Calculator!$D$19),1,0))</f>
        <v>0</v>
      </c>
      <c r="B135" s="130" t="str">
        <f>'Heros Stats Yours'!B135</f>
        <v>Ardan</v>
      </c>
      <c r="C135" s="130">
        <f>'Heros Stats Yours'!C135</f>
        <v>2</v>
      </c>
      <c r="D135" s="130">
        <f>'Heros Stats Yours'!D135</f>
        <v>875</v>
      </c>
      <c r="E135" s="130">
        <f>'Heros Stats Yours'!E135</f>
        <v>3.7399999999999998</v>
      </c>
      <c r="F135" s="130">
        <f>'Heros Stats Yours'!F135</f>
        <v>0</v>
      </c>
      <c r="G135" s="130">
        <f>'Heros Stats Yours'!G135</f>
        <v>0</v>
      </c>
      <c r="H135" s="130">
        <f>'Heros Stats Yours'!H135</f>
        <v>86.727272727272734</v>
      </c>
      <c r="I135" s="130">
        <f>'Heros Stats Yours'!I135</f>
        <v>1.0327272727272727</v>
      </c>
      <c r="J135" s="130">
        <f>'Heros Stats Yours'!J135</f>
        <v>0</v>
      </c>
      <c r="K135" s="130">
        <f>'Heros Stats Yours'!K135</f>
        <v>0</v>
      </c>
      <c r="L135" s="130">
        <f>'Heros Stats Yours'!L135</f>
        <v>0</v>
      </c>
      <c r="M135" s="130">
        <f>'Heros Stats Yours'!M135</f>
        <v>0</v>
      </c>
      <c r="N135" s="130">
        <f>'Heros Stats Yours'!N135</f>
        <v>0.5</v>
      </c>
      <c r="O135" s="130">
        <f>'Heros Stats Yours'!O135</f>
        <v>0</v>
      </c>
      <c r="P135" s="130">
        <f>'Heros Stats Yours'!P135</f>
        <v>0</v>
      </c>
      <c r="Q135" s="130">
        <f>'Heros Stats Yours'!Q135</f>
        <v>0</v>
      </c>
      <c r="R135" s="130">
        <f>'Heros Stats Yours'!R135</f>
        <v>36</v>
      </c>
      <c r="S135" s="130">
        <f>'Heros Stats Yours'!S135</f>
        <v>26</v>
      </c>
      <c r="T135" s="130">
        <f>'Heros Stats Yours'!T135</f>
        <v>0</v>
      </c>
      <c r="U135" s="130">
        <f>'Heros Stats Yours'!U135</f>
        <v>0</v>
      </c>
      <c r="V135" s="130">
        <f>'Heros Stats Yours'!V135</f>
        <v>1.8</v>
      </c>
      <c r="W135" s="130">
        <f>'Heros Stats Yours'!W135</f>
        <v>3.3</v>
      </c>
    </row>
    <row r="136" spans="1:32" ht="15" customHeight="1" x14ac:dyDescent="0.15">
      <c r="A136" s="101" t="b">
        <f>AND(IF((B136=Calculator!$B$19),1,0),IF((C136=Calculator!$D$19),1,0))</f>
        <v>0</v>
      </c>
      <c r="B136" s="130" t="str">
        <f>'Heros Stats Yours'!B136</f>
        <v>Ardan</v>
      </c>
      <c r="C136" s="130">
        <f>'Heros Stats Yours'!C136</f>
        <v>3</v>
      </c>
      <c r="D136" s="130">
        <f>'Heros Stats Yours'!D136</f>
        <v>949</v>
      </c>
      <c r="E136" s="130">
        <f>'Heros Stats Yours'!E136</f>
        <v>4.09</v>
      </c>
      <c r="F136" s="130">
        <f>'Heros Stats Yours'!F136</f>
        <v>0</v>
      </c>
      <c r="G136" s="130">
        <f>'Heros Stats Yours'!G136</f>
        <v>0</v>
      </c>
      <c r="H136" s="130">
        <f>'Heros Stats Yours'!H136</f>
        <v>93.454545454545467</v>
      </c>
      <c r="I136" s="130">
        <f>'Heros Stats Yours'!I136</f>
        <v>1.0654545454545454</v>
      </c>
      <c r="J136" s="130">
        <f>'Heros Stats Yours'!J136</f>
        <v>0</v>
      </c>
      <c r="K136" s="130">
        <f>'Heros Stats Yours'!K136</f>
        <v>0</v>
      </c>
      <c r="L136" s="130">
        <f>'Heros Stats Yours'!L136</f>
        <v>0</v>
      </c>
      <c r="M136" s="130">
        <f>'Heros Stats Yours'!M136</f>
        <v>0</v>
      </c>
      <c r="N136" s="130">
        <f>'Heros Stats Yours'!N136</f>
        <v>0.5</v>
      </c>
      <c r="O136" s="130">
        <f>'Heros Stats Yours'!O136</f>
        <v>0</v>
      </c>
      <c r="P136" s="130">
        <f>'Heros Stats Yours'!P136</f>
        <v>0</v>
      </c>
      <c r="Q136" s="130">
        <f>'Heros Stats Yours'!Q136</f>
        <v>0</v>
      </c>
      <c r="R136" s="130">
        <f>'Heros Stats Yours'!R136</f>
        <v>42</v>
      </c>
      <c r="S136" s="130">
        <f>'Heros Stats Yours'!S136</f>
        <v>32</v>
      </c>
      <c r="T136" s="130">
        <f>'Heros Stats Yours'!T136</f>
        <v>0</v>
      </c>
      <c r="U136" s="130">
        <f>'Heros Stats Yours'!U136</f>
        <v>0</v>
      </c>
      <c r="V136" s="130">
        <f>'Heros Stats Yours'!V136</f>
        <v>1.8</v>
      </c>
      <c r="W136" s="130">
        <f>'Heros Stats Yours'!W136</f>
        <v>3.3</v>
      </c>
    </row>
    <row r="137" spans="1:32" ht="15" customHeight="1" x14ac:dyDescent="0.15">
      <c r="A137" s="101" t="b">
        <f>AND(IF((B137=Calculator!$B$19),1,0),IF((C137=Calculator!$D$19),1,0))</f>
        <v>0</v>
      </c>
      <c r="B137" s="130" t="str">
        <f>'Heros Stats Yours'!B137</f>
        <v>Ardan</v>
      </c>
      <c r="C137" s="130">
        <f>'Heros Stats Yours'!C137</f>
        <v>4</v>
      </c>
      <c r="D137" s="130">
        <f>'Heros Stats Yours'!D137</f>
        <v>1023</v>
      </c>
      <c r="E137" s="130">
        <f>'Heros Stats Yours'!E137</f>
        <v>4.4399999999999995</v>
      </c>
      <c r="F137" s="130">
        <f>'Heros Stats Yours'!F137</f>
        <v>0</v>
      </c>
      <c r="G137" s="130">
        <f>'Heros Stats Yours'!G137</f>
        <v>0</v>
      </c>
      <c r="H137" s="130">
        <f>'Heros Stats Yours'!H137</f>
        <v>100.1818181818182</v>
      </c>
      <c r="I137" s="130">
        <f>'Heros Stats Yours'!I137</f>
        <v>1.0981818181818181</v>
      </c>
      <c r="J137" s="130">
        <f>'Heros Stats Yours'!J137</f>
        <v>0</v>
      </c>
      <c r="K137" s="130">
        <f>'Heros Stats Yours'!K137</f>
        <v>0</v>
      </c>
      <c r="L137" s="130">
        <f>'Heros Stats Yours'!L137</f>
        <v>0</v>
      </c>
      <c r="M137" s="130">
        <f>'Heros Stats Yours'!M137</f>
        <v>0</v>
      </c>
      <c r="N137" s="130">
        <f>'Heros Stats Yours'!N137</f>
        <v>0.5</v>
      </c>
      <c r="O137" s="130">
        <f>'Heros Stats Yours'!O137</f>
        <v>0</v>
      </c>
      <c r="P137" s="130">
        <f>'Heros Stats Yours'!P137</f>
        <v>0</v>
      </c>
      <c r="Q137" s="130">
        <f>'Heros Stats Yours'!Q137</f>
        <v>0</v>
      </c>
      <c r="R137" s="130">
        <f>'Heros Stats Yours'!R137</f>
        <v>48</v>
      </c>
      <c r="S137" s="130">
        <f>'Heros Stats Yours'!S137</f>
        <v>38</v>
      </c>
      <c r="T137" s="130">
        <f>'Heros Stats Yours'!T137</f>
        <v>0</v>
      </c>
      <c r="U137" s="130">
        <f>'Heros Stats Yours'!U137</f>
        <v>0</v>
      </c>
      <c r="V137" s="130">
        <f>'Heros Stats Yours'!V137</f>
        <v>1.8</v>
      </c>
      <c r="W137" s="130">
        <f>'Heros Stats Yours'!W137</f>
        <v>3.3</v>
      </c>
    </row>
    <row r="138" spans="1:32" ht="15" customHeight="1" x14ac:dyDescent="0.15">
      <c r="A138" s="101" t="b">
        <f>AND(IF((B138=Calculator!$B$19),1,0),IF((C138=Calculator!$D$19),1,0))</f>
        <v>0</v>
      </c>
      <c r="B138" s="130" t="str">
        <f>'Heros Stats Yours'!B138</f>
        <v>Ardan</v>
      </c>
      <c r="C138" s="130">
        <f>'Heros Stats Yours'!C138</f>
        <v>5</v>
      </c>
      <c r="D138" s="130">
        <f>'Heros Stats Yours'!D138</f>
        <v>1097</v>
      </c>
      <c r="E138" s="130">
        <f>'Heros Stats Yours'!E138</f>
        <v>4.7899999999999991</v>
      </c>
      <c r="F138" s="130">
        <f>'Heros Stats Yours'!F138</f>
        <v>0</v>
      </c>
      <c r="G138" s="130">
        <f>'Heros Stats Yours'!G138</f>
        <v>0</v>
      </c>
      <c r="H138" s="130">
        <f>'Heros Stats Yours'!H138</f>
        <v>106.90909090909093</v>
      </c>
      <c r="I138" s="130">
        <f>'Heros Stats Yours'!I138</f>
        <v>1.1309090909090909</v>
      </c>
      <c r="J138" s="130">
        <f>'Heros Stats Yours'!J138</f>
        <v>0</v>
      </c>
      <c r="K138" s="130">
        <f>'Heros Stats Yours'!K138</f>
        <v>0</v>
      </c>
      <c r="L138" s="130">
        <f>'Heros Stats Yours'!L138</f>
        <v>0</v>
      </c>
      <c r="M138" s="130">
        <f>'Heros Stats Yours'!M138</f>
        <v>0</v>
      </c>
      <c r="N138" s="130">
        <f>'Heros Stats Yours'!N138</f>
        <v>0.5</v>
      </c>
      <c r="O138" s="130">
        <f>'Heros Stats Yours'!O138</f>
        <v>0</v>
      </c>
      <c r="P138" s="130">
        <f>'Heros Stats Yours'!P138</f>
        <v>0</v>
      </c>
      <c r="Q138" s="130">
        <f>'Heros Stats Yours'!Q138</f>
        <v>0</v>
      </c>
      <c r="R138" s="130">
        <f>'Heros Stats Yours'!R138</f>
        <v>54</v>
      </c>
      <c r="S138" s="130">
        <f>'Heros Stats Yours'!S138</f>
        <v>44</v>
      </c>
      <c r="T138" s="130">
        <f>'Heros Stats Yours'!T138</f>
        <v>0</v>
      </c>
      <c r="U138" s="130">
        <f>'Heros Stats Yours'!U138</f>
        <v>0</v>
      </c>
      <c r="V138" s="130">
        <f>'Heros Stats Yours'!V138</f>
        <v>1.8</v>
      </c>
      <c r="W138" s="130">
        <f>'Heros Stats Yours'!W138</f>
        <v>3.3</v>
      </c>
    </row>
    <row r="139" spans="1:32" ht="15" customHeight="1" x14ac:dyDescent="0.15">
      <c r="A139" s="101" t="b">
        <f>AND(IF((B139=Calculator!$B$19),1,0),IF((C139=Calculator!$D$19),1,0))</f>
        <v>0</v>
      </c>
      <c r="B139" s="130" t="str">
        <f>'Heros Stats Yours'!B139</f>
        <v>Ardan</v>
      </c>
      <c r="C139" s="130">
        <f>'Heros Stats Yours'!C139</f>
        <v>6</v>
      </c>
      <c r="D139" s="130">
        <f>'Heros Stats Yours'!D139</f>
        <v>1171</v>
      </c>
      <c r="E139" s="130">
        <f>'Heros Stats Yours'!E139</f>
        <v>5.1399999999999988</v>
      </c>
      <c r="F139" s="130">
        <f>'Heros Stats Yours'!F139</f>
        <v>0</v>
      </c>
      <c r="G139" s="130">
        <f>'Heros Stats Yours'!G139</f>
        <v>0</v>
      </c>
      <c r="H139" s="130">
        <f>'Heros Stats Yours'!H139</f>
        <v>113.63636363636367</v>
      </c>
      <c r="I139" s="130">
        <f>'Heros Stats Yours'!I139</f>
        <v>1.1636363636363636</v>
      </c>
      <c r="J139" s="130">
        <f>'Heros Stats Yours'!J139</f>
        <v>0</v>
      </c>
      <c r="K139" s="130">
        <f>'Heros Stats Yours'!K139</f>
        <v>0</v>
      </c>
      <c r="L139" s="130">
        <f>'Heros Stats Yours'!L139</f>
        <v>0</v>
      </c>
      <c r="M139" s="130">
        <f>'Heros Stats Yours'!M139</f>
        <v>0</v>
      </c>
      <c r="N139" s="130">
        <f>'Heros Stats Yours'!N139</f>
        <v>0.5</v>
      </c>
      <c r="O139" s="130">
        <f>'Heros Stats Yours'!O139</f>
        <v>0</v>
      </c>
      <c r="P139" s="130">
        <f>'Heros Stats Yours'!P139</f>
        <v>0</v>
      </c>
      <c r="Q139" s="130">
        <f>'Heros Stats Yours'!Q139</f>
        <v>0</v>
      </c>
      <c r="R139" s="130">
        <f>'Heros Stats Yours'!R139</f>
        <v>60</v>
      </c>
      <c r="S139" s="130">
        <f>'Heros Stats Yours'!S139</f>
        <v>50</v>
      </c>
      <c r="T139" s="130">
        <f>'Heros Stats Yours'!T139</f>
        <v>0</v>
      </c>
      <c r="U139" s="130">
        <f>'Heros Stats Yours'!U139</f>
        <v>0</v>
      </c>
      <c r="V139" s="130">
        <f>'Heros Stats Yours'!V139</f>
        <v>1.8</v>
      </c>
      <c r="W139" s="130">
        <f>'Heros Stats Yours'!W139</f>
        <v>3.3</v>
      </c>
    </row>
    <row r="140" spans="1:32" ht="15" customHeight="1" x14ac:dyDescent="0.15">
      <c r="A140" s="101" t="b">
        <f>AND(IF((B140=Calculator!$B$19),1,0),IF((C140=Calculator!$D$19),1,0))</f>
        <v>0</v>
      </c>
      <c r="B140" s="130" t="str">
        <f>'Heros Stats Yours'!B140</f>
        <v>Ardan</v>
      </c>
      <c r="C140" s="130">
        <f>'Heros Stats Yours'!C140</f>
        <v>7</v>
      </c>
      <c r="D140" s="130">
        <f>'Heros Stats Yours'!D140</f>
        <v>1245</v>
      </c>
      <c r="E140" s="130">
        <f>'Heros Stats Yours'!E140</f>
        <v>5.4899999999999984</v>
      </c>
      <c r="F140" s="130">
        <f>'Heros Stats Yours'!F140</f>
        <v>0</v>
      </c>
      <c r="G140" s="130">
        <f>'Heros Stats Yours'!G140</f>
        <v>0</v>
      </c>
      <c r="H140" s="130">
        <f>'Heros Stats Yours'!H140</f>
        <v>120.3636363636364</v>
      </c>
      <c r="I140" s="130">
        <f>'Heros Stats Yours'!I140</f>
        <v>1.1963636363636363</v>
      </c>
      <c r="J140" s="130">
        <f>'Heros Stats Yours'!J140</f>
        <v>0</v>
      </c>
      <c r="K140" s="130">
        <f>'Heros Stats Yours'!K140</f>
        <v>0</v>
      </c>
      <c r="L140" s="130">
        <f>'Heros Stats Yours'!L140</f>
        <v>0</v>
      </c>
      <c r="M140" s="130">
        <f>'Heros Stats Yours'!M140</f>
        <v>0</v>
      </c>
      <c r="N140" s="130">
        <f>'Heros Stats Yours'!N140</f>
        <v>0.5</v>
      </c>
      <c r="O140" s="130">
        <f>'Heros Stats Yours'!O140</f>
        <v>0</v>
      </c>
      <c r="P140" s="130">
        <f>'Heros Stats Yours'!P140</f>
        <v>0</v>
      </c>
      <c r="Q140" s="130">
        <f>'Heros Stats Yours'!Q140</f>
        <v>0</v>
      </c>
      <c r="R140" s="130">
        <f>'Heros Stats Yours'!R140</f>
        <v>66</v>
      </c>
      <c r="S140" s="130">
        <f>'Heros Stats Yours'!S140</f>
        <v>56</v>
      </c>
      <c r="T140" s="130">
        <f>'Heros Stats Yours'!T140</f>
        <v>0</v>
      </c>
      <c r="U140" s="130">
        <f>'Heros Stats Yours'!U140</f>
        <v>0</v>
      </c>
      <c r="V140" s="130">
        <f>'Heros Stats Yours'!V140</f>
        <v>1.8</v>
      </c>
      <c r="W140" s="130">
        <f>'Heros Stats Yours'!W140</f>
        <v>3.3</v>
      </c>
    </row>
    <row r="141" spans="1:32" ht="15" customHeight="1" x14ac:dyDescent="0.15">
      <c r="A141" s="101" t="b">
        <f>AND(IF((B141=Calculator!$B$19),1,0),IF((C141=Calculator!$D$19),1,0))</f>
        <v>0</v>
      </c>
      <c r="B141" s="130" t="str">
        <f>'Heros Stats Yours'!B141</f>
        <v>Ardan</v>
      </c>
      <c r="C141" s="130">
        <f>'Heros Stats Yours'!C141</f>
        <v>8</v>
      </c>
      <c r="D141" s="130">
        <f>'Heros Stats Yours'!D141</f>
        <v>1319</v>
      </c>
      <c r="E141" s="130">
        <f>'Heros Stats Yours'!E141</f>
        <v>5.8399999999999981</v>
      </c>
      <c r="F141" s="130">
        <f>'Heros Stats Yours'!F141</f>
        <v>0</v>
      </c>
      <c r="G141" s="130">
        <f>'Heros Stats Yours'!G141</f>
        <v>0</v>
      </c>
      <c r="H141" s="130">
        <f>'Heros Stats Yours'!H141</f>
        <v>127.09090909090914</v>
      </c>
      <c r="I141" s="130">
        <f>'Heros Stats Yours'!I141</f>
        <v>1.229090909090909</v>
      </c>
      <c r="J141" s="130">
        <f>'Heros Stats Yours'!J141</f>
        <v>0</v>
      </c>
      <c r="K141" s="130">
        <f>'Heros Stats Yours'!K141</f>
        <v>0</v>
      </c>
      <c r="L141" s="130">
        <f>'Heros Stats Yours'!L141</f>
        <v>0</v>
      </c>
      <c r="M141" s="130">
        <f>'Heros Stats Yours'!M141</f>
        <v>0</v>
      </c>
      <c r="N141" s="130">
        <f>'Heros Stats Yours'!N141</f>
        <v>0.5</v>
      </c>
      <c r="O141" s="130">
        <f>'Heros Stats Yours'!O141</f>
        <v>0</v>
      </c>
      <c r="P141" s="130">
        <f>'Heros Stats Yours'!P141</f>
        <v>0</v>
      </c>
      <c r="Q141" s="130">
        <f>'Heros Stats Yours'!Q141</f>
        <v>0</v>
      </c>
      <c r="R141" s="130">
        <f>'Heros Stats Yours'!R141</f>
        <v>72</v>
      </c>
      <c r="S141" s="130">
        <f>'Heros Stats Yours'!S141</f>
        <v>62</v>
      </c>
      <c r="T141" s="130">
        <f>'Heros Stats Yours'!T141</f>
        <v>0</v>
      </c>
      <c r="U141" s="130">
        <f>'Heros Stats Yours'!U141</f>
        <v>0</v>
      </c>
      <c r="V141" s="130">
        <f>'Heros Stats Yours'!V141</f>
        <v>1.8</v>
      </c>
      <c r="W141" s="130">
        <f>'Heros Stats Yours'!W141</f>
        <v>3.3</v>
      </c>
    </row>
    <row r="142" spans="1:32" ht="15" customHeight="1" x14ac:dyDescent="0.15">
      <c r="A142" s="101" t="b">
        <f>AND(IF((B142=Calculator!$B$19),1,0),IF((C142=Calculator!$D$19),1,0))</f>
        <v>0</v>
      </c>
      <c r="B142" s="130" t="str">
        <f>'Heros Stats Yours'!B142</f>
        <v>Ardan</v>
      </c>
      <c r="C142" s="130">
        <f>'Heros Stats Yours'!C142</f>
        <v>9</v>
      </c>
      <c r="D142" s="130">
        <f>'Heros Stats Yours'!D142</f>
        <v>1393</v>
      </c>
      <c r="E142" s="130">
        <f>'Heros Stats Yours'!E142</f>
        <v>6.1899999999999977</v>
      </c>
      <c r="F142" s="130">
        <f>'Heros Stats Yours'!F142</f>
        <v>0</v>
      </c>
      <c r="G142" s="130">
        <f>'Heros Stats Yours'!G142</f>
        <v>0</v>
      </c>
      <c r="H142" s="130">
        <f>'Heros Stats Yours'!H142</f>
        <v>133.81818181818187</v>
      </c>
      <c r="I142" s="130">
        <f>'Heros Stats Yours'!I142</f>
        <v>1.2618181818181817</v>
      </c>
      <c r="J142" s="130">
        <f>'Heros Stats Yours'!J142</f>
        <v>0</v>
      </c>
      <c r="K142" s="130">
        <f>'Heros Stats Yours'!K142</f>
        <v>0</v>
      </c>
      <c r="L142" s="130">
        <f>'Heros Stats Yours'!L142</f>
        <v>0</v>
      </c>
      <c r="M142" s="130">
        <f>'Heros Stats Yours'!M142</f>
        <v>0</v>
      </c>
      <c r="N142" s="130">
        <f>'Heros Stats Yours'!N142</f>
        <v>0.5</v>
      </c>
      <c r="O142" s="130">
        <f>'Heros Stats Yours'!O142</f>
        <v>0</v>
      </c>
      <c r="P142" s="130">
        <f>'Heros Stats Yours'!P142</f>
        <v>0</v>
      </c>
      <c r="Q142" s="130">
        <f>'Heros Stats Yours'!Q142</f>
        <v>0</v>
      </c>
      <c r="R142" s="130">
        <f>'Heros Stats Yours'!R142</f>
        <v>78</v>
      </c>
      <c r="S142" s="130">
        <f>'Heros Stats Yours'!S142</f>
        <v>68</v>
      </c>
      <c r="T142" s="130">
        <f>'Heros Stats Yours'!T142</f>
        <v>0</v>
      </c>
      <c r="U142" s="130">
        <f>'Heros Stats Yours'!U142</f>
        <v>0</v>
      </c>
      <c r="V142" s="130">
        <f>'Heros Stats Yours'!V142</f>
        <v>1.8</v>
      </c>
      <c r="W142" s="130">
        <f>'Heros Stats Yours'!W142</f>
        <v>3.3</v>
      </c>
    </row>
    <row r="143" spans="1:32" ht="15" customHeight="1" x14ac:dyDescent="0.15">
      <c r="A143" s="101" t="b">
        <f>AND(IF((B143=Calculator!$B$19),1,0),IF((C143=Calculator!$D$19),1,0))</f>
        <v>0</v>
      </c>
      <c r="B143" s="130" t="str">
        <f>'Heros Stats Yours'!B143</f>
        <v>Ardan</v>
      </c>
      <c r="C143" s="130">
        <f>'Heros Stats Yours'!C143</f>
        <v>10</v>
      </c>
      <c r="D143" s="130">
        <f>'Heros Stats Yours'!D143</f>
        <v>1467</v>
      </c>
      <c r="E143" s="130">
        <f>'Heros Stats Yours'!E143</f>
        <v>6.5399999999999974</v>
      </c>
      <c r="F143" s="130">
        <f>'Heros Stats Yours'!F143</f>
        <v>0</v>
      </c>
      <c r="G143" s="130">
        <f>'Heros Stats Yours'!G143</f>
        <v>0</v>
      </c>
      <c r="H143" s="130">
        <f>'Heros Stats Yours'!H143</f>
        <v>140.54545454545459</v>
      </c>
      <c r="I143" s="130">
        <f>'Heros Stats Yours'!I143</f>
        <v>1.2945454545454544</v>
      </c>
      <c r="J143" s="130">
        <f>'Heros Stats Yours'!J143</f>
        <v>0</v>
      </c>
      <c r="K143" s="130">
        <f>'Heros Stats Yours'!K143</f>
        <v>0</v>
      </c>
      <c r="L143" s="130">
        <f>'Heros Stats Yours'!L143</f>
        <v>0</v>
      </c>
      <c r="M143" s="130">
        <f>'Heros Stats Yours'!M143</f>
        <v>0</v>
      </c>
      <c r="N143" s="130">
        <f>'Heros Stats Yours'!N143</f>
        <v>0.5</v>
      </c>
      <c r="O143" s="130">
        <f>'Heros Stats Yours'!O143</f>
        <v>0</v>
      </c>
      <c r="P143" s="130">
        <f>'Heros Stats Yours'!P143</f>
        <v>0</v>
      </c>
      <c r="Q143" s="130">
        <f>'Heros Stats Yours'!Q143</f>
        <v>0</v>
      </c>
      <c r="R143" s="130">
        <f>'Heros Stats Yours'!R143</f>
        <v>84</v>
      </c>
      <c r="S143" s="130">
        <f>'Heros Stats Yours'!S143</f>
        <v>74</v>
      </c>
      <c r="T143" s="130">
        <f>'Heros Stats Yours'!T143</f>
        <v>0</v>
      </c>
      <c r="U143" s="130">
        <f>'Heros Stats Yours'!U143</f>
        <v>0</v>
      </c>
      <c r="V143" s="130">
        <f>'Heros Stats Yours'!V143</f>
        <v>1.8</v>
      </c>
      <c r="W143" s="130">
        <f>'Heros Stats Yours'!W143</f>
        <v>3.3</v>
      </c>
    </row>
    <row r="144" spans="1:32" ht="15" customHeight="1" x14ac:dyDescent="0.15">
      <c r="A144" s="101" t="b">
        <f>AND(IF((B144=Calculator!$B$19),1,0),IF((C144=Calculator!$D$19),1,0))</f>
        <v>0</v>
      </c>
      <c r="B144" s="130" t="str">
        <f>'Heros Stats Yours'!B144</f>
        <v>Ardan</v>
      </c>
      <c r="C144" s="130">
        <f>'Heros Stats Yours'!C144</f>
        <v>11</v>
      </c>
      <c r="D144" s="130">
        <f>'Heros Stats Yours'!D144</f>
        <v>1541</v>
      </c>
      <c r="E144" s="130">
        <f>'Heros Stats Yours'!E144</f>
        <v>6.889999999999997</v>
      </c>
      <c r="F144" s="130">
        <f>'Heros Stats Yours'!F144</f>
        <v>0</v>
      </c>
      <c r="G144" s="130">
        <f>'Heros Stats Yours'!G144</f>
        <v>0</v>
      </c>
      <c r="H144" s="130">
        <f>'Heros Stats Yours'!H144</f>
        <v>147.27272727272731</v>
      </c>
      <c r="I144" s="130">
        <f>'Heros Stats Yours'!I144</f>
        <v>1.3272727272727272</v>
      </c>
      <c r="J144" s="130">
        <f>'Heros Stats Yours'!J144</f>
        <v>0</v>
      </c>
      <c r="K144" s="130">
        <f>'Heros Stats Yours'!K144</f>
        <v>0</v>
      </c>
      <c r="L144" s="130">
        <f>'Heros Stats Yours'!L144</f>
        <v>0</v>
      </c>
      <c r="M144" s="130">
        <f>'Heros Stats Yours'!M144</f>
        <v>0</v>
      </c>
      <c r="N144" s="130">
        <f>'Heros Stats Yours'!N144</f>
        <v>0.5</v>
      </c>
      <c r="O144" s="130">
        <f>'Heros Stats Yours'!O144</f>
        <v>0</v>
      </c>
      <c r="P144" s="130">
        <f>'Heros Stats Yours'!P144</f>
        <v>0</v>
      </c>
      <c r="Q144" s="130">
        <f>'Heros Stats Yours'!Q144</f>
        <v>0</v>
      </c>
      <c r="R144" s="130">
        <f>'Heros Stats Yours'!R144</f>
        <v>90</v>
      </c>
      <c r="S144" s="130">
        <f>'Heros Stats Yours'!S144</f>
        <v>80</v>
      </c>
      <c r="T144" s="130">
        <f>'Heros Stats Yours'!T144</f>
        <v>0</v>
      </c>
      <c r="U144" s="130">
        <f>'Heros Stats Yours'!U144</f>
        <v>0</v>
      </c>
      <c r="V144" s="130">
        <f>'Heros Stats Yours'!V144</f>
        <v>1.8</v>
      </c>
      <c r="W144" s="130">
        <f>'Heros Stats Yours'!W144</f>
        <v>3.3</v>
      </c>
    </row>
    <row r="145" spans="1:23" ht="15" customHeight="1" x14ac:dyDescent="0.15">
      <c r="A145" s="101" t="b">
        <f>AND(IF((B145=Calculator!$B$19),1,0),IF((C145=Calculator!$D$19),1,0))</f>
        <v>0</v>
      </c>
      <c r="B145" s="130" t="str">
        <f>'Heros Stats Yours'!B145</f>
        <v>Ardan</v>
      </c>
      <c r="C145" s="130">
        <f>'Heros Stats Yours'!C145</f>
        <v>12</v>
      </c>
      <c r="D145" s="130">
        <f>'Heros Stats Yours'!D145</f>
        <v>1615</v>
      </c>
      <c r="E145" s="130">
        <f>'Heros Stats Yours'!E145</f>
        <v>7.2399999999999967</v>
      </c>
      <c r="F145" s="130">
        <f>'Heros Stats Yours'!F145</f>
        <v>0</v>
      </c>
      <c r="G145" s="130">
        <f>'Heros Stats Yours'!G145</f>
        <v>0</v>
      </c>
      <c r="H145" s="130">
        <f>'Heros Stats Yours'!H145</f>
        <v>154.00000000000003</v>
      </c>
      <c r="I145" s="130">
        <f>'Heros Stats Yours'!I145</f>
        <v>1.3599999999999999</v>
      </c>
      <c r="J145" s="130">
        <f>'Heros Stats Yours'!J145</f>
        <v>0</v>
      </c>
      <c r="K145" s="130">
        <f>'Heros Stats Yours'!K145</f>
        <v>0</v>
      </c>
      <c r="L145" s="130">
        <f>'Heros Stats Yours'!L145</f>
        <v>0</v>
      </c>
      <c r="M145" s="130">
        <f>'Heros Stats Yours'!M145</f>
        <v>0</v>
      </c>
      <c r="N145" s="130">
        <f>'Heros Stats Yours'!N145</f>
        <v>0.5</v>
      </c>
      <c r="O145" s="130">
        <f>'Heros Stats Yours'!O145</f>
        <v>0</v>
      </c>
      <c r="P145" s="130">
        <f>'Heros Stats Yours'!P145</f>
        <v>0</v>
      </c>
      <c r="Q145" s="130">
        <f>'Heros Stats Yours'!Q145</f>
        <v>0</v>
      </c>
      <c r="R145" s="130">
        <f>'Heros Stats Yours'!R145</f>
        <v>96</v>
      </c>
      <c r="S145" s="130">
        <f>'Heros Stats Yours'!S145</f>
        <v>86</v>
      </c>
      <c r="T145" s="130">
        <f>'Heros Stats Yours'!T145</f>
        <v>0</v>
      </c>
      <c r="U145" s="130">
        <f>'Heros Stats Yours'!U145</f>
        <v>0</v>
      </c>
      <c r="V145" s="130">
        <f>'Heros Stats Yours'!V145</f>
        <v>1.8</v>
      </c>
      <c r="W145" s="130">
        <f>'Heros Stats Yours'!W145</f>
        <v>3.3</v>
      </c>
    </row>
    <row r="146" spans="1:23" ht="15" customHeight="1" x14ac:dyDescent="0.15">
      <c r="A146" s="101" t="b">
        <f>AND(IF((B146=Calculator!$B$19),1,0),IF((C146=Calculator!$D$19),1,0))</f>
        <v>0</v>
      </c>
      <c r="B146" s="130" t="str">
        <f>'Heros Stats Yours'!B146</f>
        <v>Celeste</v>
      </c>
      <c r="C146" s="130">
        <f>'Heros Stats Yours'!C146</f>
        <v>1</v>
      </c>
      <c r="D146" s="130">
        <f>'Heros Stats Yours'!D146</f>
        <v>632</v>
      </c>
      <c r="E146" s="130">
        <f>'Heros Stats Yours'!E146</f>
        <v>2.23</v>
      </c>
      <c r="F146" s="130">
        <f>'Heros Stats Yours'!F146</f>
        <v>380</v>
      </c>
      <c r="G146" s="130">
        <f>'Heros Stats Yours'!G146</f>
        <v>2.5299999999999998</v>
      </c>
      <c r="H146" s="130">
        <f>'Heros Stats Yours'!H146</f>
        <v>10</v>
      </c>
      <c r="I146" s="130">
        <f>'Heros Stats Yours'!I146</f>
        <v>1</v>
      </c>
      <c r="J146" s="130">
        <f>'Heros Stats Yours'!J146</f>
        <v>0</v>
      </c>
      <c r="K146" s="130">
        <f>'Heros Stats Yours'!K146</f>
        <v>0</v>
      </c>
      <c r="L146" s="130">
        <f>'Heros Stats Yours'!L146</f>
        <v>0</v>
      </c>
      <c r="M146" s="130">
        <f>'Heros Stats Yours'!M146</f>
        <v>0</v>
      </c>
      <c r="N146" s="130">
        <f>'Heros Stats Yours'!N146</f>
        <v>0.5</v>
      </c>
      <c r="O146" s="130">
        <f>'Heros Stats Yours'!O146</f>
        <v>65</v>
      </c>
      <c r="P146" s="130">
        <f>'Heros Stats Yours'!P146</f>
        <v>0</v>
      </c>
      <c r="Q146" s="130">
        <f>'Heros Stats Yours'!Q146</f>
        <v>0</v>
      </c>
      <c r="R146" s="130">
        <f>'Heros Stats Yours'!R146</f>
        <v>20</v>
      </c>
      <c r="S146" s="130">
        <f>'Heros Stats Yours'!S146</f>
        <v>20</v>
      </c>
      <c r="T146" s="130">
        <f>'Heros Stats Yours'!T146</f>
        <v>0</v>
      </c>
      <c r="U146" s="130">
        <f>'Heros Stats Yours'!U146</f>
        <v>0</v>
      </c>
      <c r="V146" s="130">
        <f>'Heros Stats Yours'!V146</f>
        <v>5</v>
      </c>
      <c r="W146" s="130">
        <f>'Heros Stats Yours'!W146</f>
        <v>3.3</v>
      </c>
    </row>
    <row r="147" spans="1:23" ht="15" customHeight="1" x14ac:dyDescent="0.15">
      <c r="A147" s="101" t="b">
        <f>AND(IF((B147=Calculator!$B$19),1,0),IF((C147=Calculator!$D$19),1,0))</f>
        <v>0</v>
      </c>
      <c r="B147" s="130" t="str">
        <f>'Heros Stats Yours'!B147</f>
        <v>Celeste</v>
      </c>
      <c r="C147" s="130">
        <f>'Heros Stats Yours'!C147</f>
        <v>2</v>
      </c>
      <c r="D147" s="130">
        <f>'Heros Stats Yours'!D147</f>
        <v>697</v>
      </c>
      <c r="E147" s="130">
        <f>'Heros Stats Yours'!E147</f>
        <v>2.46</v>
      </c>
      <c r="F147" s="130">
        <f>'Heros Stats Yours'!F147</f>
        <v>412</v>
      </c>
      <c r="G147" s="130">
        <f>'Heros Stats Yours'!G147</f>
        <v>2.7399999999999998</v>
      </c>
      <c r="H147" s="130">
        <f>'Heros Stats Yours'!H147</f>
        <v>10</v>
      </c>
      <c r="I147" s="130">
        <f>'Heros Stats Yours'!I147</f>
        <v>1.0327272727272727</v>
      </c>
      <c r="J147" s="130">
        <f>'Heros Stats Yours'!J147</f>
        <v>0</v>
      </c>
      <c r="K147" s="130">
        <f>'Heros Stats Yours'!K147</f>
        <v>0</v>
      </c>
      <c r="L147" s="130">
        <f>'Heros Stats Yours'!L147</f>
        <v>0</v>
      </c>
      <c r="M147" s="130">
        <f>'Heros Stats Yours'!M147</f>
        <v>0</v>
      </c>
      <c r="N147" s="130">
        <f>'Heros Stats Yours'!N147</f>
        <v>0.5</v>
      </c>
      <c r="O147" s="130">
        <f>'Heros Stats Yours'!O147</f>
        <v>69.545454545454547</v>
      </c>
      <c r="P147" s="130">
        <f>'Heros Stats Yours'!P147</f>
        <v>0</v>
      </c>
      <c r="Q147" s="130">
        <f>'Heros Stats Yours'!Q147</f>
        <v>0</v>
      </c>
      <c r="R147" s="130">
        <f>'Heros Stats Yours'!R147</f>
        <v>26</v>
      </c>
      <c r="S147" s="130">
        <f>'Heros Stats Yours'!S147</f>
        <v>26</v>
      </c>
      <c r="T147" s="130">
        <f>'Heros Stats Yours'!T147</f>
        <v>0</v>
      </c>
      <c r="U147" s="130">
        <f>'Heros Stats Yours'!U147</f>
        <v>0</v>
      </c>
      <c r="V147" s="130">
        <f>'Heros Stats Yours'!V147</f>
        <v>5</v>
      </c>
      <c r="W147" s="130">
        <f>'Heros Stats Yours'!W147</f>
        <v>3.3</v>
      </c>
    </row>
    <row r="148" spans="1:23" ht="15" customHeight="1" x14ac:dyDescent="0.15">
      <c r="A148" s="101" t="b">
        <f>AND(IF((B148=Calculator!$B$19),1,0),IF((C148=Calculator!$D$19),1,0))</f>
        <v>0</v>
      </c>
      <c r="B148" s="130" t="str">
        <f>'Heros Stats Yours'!B148</f>
        <v>Celeste</v>
      </c>
      <c r="C148" s="130">
        <f>'Heros Stats Yours'!C148</f>
        <v>3</v>
      </c>
      <c r="D148" s="130">
        <f>'Heros Stats Yours'!D148</f>
        <v>762</v>
      </c>
      <c r="E148" s="130">
        <f>'Heros Stats Yours'!E148</f>
        <v>2.69</v>
      </c>
      <c r="F148" s="130">
        <f>'Heros Stats Yours'!F148</f>
        <v>444</v>
      </c>
      <c r="G148" s="130">
        <f>'Heros Stats Yours'!G148</f>
        <v>2.9499999999999997</v>
      </c>
      <c r="H148" s="130">
        <f>'Heros Stats Yours'!H148</f>
        <v>10</v>
      </c>
      <c r="I148" s="130">
        <f>'Heros Stats Yours'!I148</f>
        <v>1.0654545454545454</v>
      </c>
      <c r="J148" s="130">
        <f>'Heros Stats Yours'!J148</f>
        <v>0</v>
      </c>
      <c r="K148" s="130">
        <f>'Heros Stats Yours'!K148</f>
        <v>0</v>
      </c>
      <c r="L148" s="130">
        <f>'Heros Stats Yours'!L148</f>
        <v>0</v>
      </c>
      <c r="M148" s="130">
        <f>'Heros Stats Yours'!M148</f>
        <v>0</v>
      </c>
      <c r="N148" s="130">
        <f>'Heros Stats Yours'!N148</f>
        <v>0.5</v>
      </c>
      <c r="O148" s="130">
        <f>'Heros Stats Yours'!O148</f>
        <v>74.090909090909093</v>
      </c>
      <c r="P148" s="130">
        <f>'Heros Stats Yours'!P148</f>
        <v>0</v>
      </c>
      <c r="Q148" s="130">
        <f>'Heros Stats Yours'!Q148</f>
        <v>0</v>
      </c>
      <c r="R148" s="130">
        <f>'Heros Stats Yours'!R148</f>
        <v>32</v>
      </c>
      <c r="S148" s="130">
        <f>'Heros Stats Yours'!S148</f>
        <v>32</v>
      </c>
      <c r="T148" s="130">
        <f>'Heros Stats Yours'!T148</f>
        <v>0</v>
      </c>
      <c r="U148" s="130">
        <f>'Heros Stats Yours'!U148</f>
        <v>0</v>
      </c>
      <c r="V148" s="130">
        <f>'Heros Stats Yours'!V148</f>
        <v>5</v>
      </c>
      <c r="W148" s="130">
        <f>'Heros Stats Yours'!W148</f>
        <v>3.3</v>
      </c>
    </row>
    <row r="149" spans="1:23" ht="15" customHeight="1" x14ac:dyDescent="0.15">
      <c r="A149" s="101" t="b">
        <f>AND(IF((B149=Calculator!$B$19),1,0),IF((C149=Calculator!$D$19),1,0))</f>
        <v>0</v>
      </c>
      <c r="B149" s="130" t="str">
        <f>'Heros Stats Yours'!B149</f>
        <v>Celeste</v>
      </c>
      <c r="C149" s="130">
        <f>'Heros Stats Yours'!C149</f>
        <v>4</v>
      </c>
      <c r="D149" s="130">
        <f>'Heros Stats Yours'!D149</f>
        <v>827</v>
      </c>
      <c r="E149" s="130">
        <f>'Heros Stats Yours'!E149</f>
        <v>2.92</v>
      </c>
      <c r="F149" s="130">
        <f>'Heros Stats Yours'!F149</f>
        <v>476</v>
      </c>
      <c r="G149" s="130">
        <f>'Heros Stats Yours'!G149</f>
        <v>3.1599999999999997</v>
      </c>
      <c r="H149" s="130">
        <f>'Heros Stats Yours'!H149</f>
        <v>10</v>
      </c>
      <c r="I149" s="130">
        <f>'Heros Stats Yours'!I149</f>
        <v>1.0981818181818181</v>
      </c>
      <c r="J149" s="130">
        <f>'Heros Stats Yours'!J149</f>
        <v>0</v>
      </c>
      <c r="K149" s="130">
        <f>'Heros Stats Yours'!K149</f>
        <v>0</v>
      </c>
      <c r="L149" s="130">
        <f>'Heros Stats Yours'!L149</f>
        <v>0</v>
      </c>
      <c r="M149" s="130">
        <f>'Heros Stats Yours'!M149</f>
        <v>0</v>
      </c>
      <c r="N149" s="130">
        <f>'Heros Stats Yours'!N149</f>
        <v>0.5</v>
      </c>
      <c r="O149" s="130">
        <f>'Heros Stats Yours'!O149</f>
        <v>78.63636363636364</v>
      </c>
      <c r="P149" s="130">
        <f>'Heros Stats Yours'!P149</f>
        <v>0</v>
      </c>
      <c r="Q149" s="130">
        <f>'Heros Stats Yours'!Q149</f>
        <v>0</v>
      </c>
      <c r="R149" s="130">
        <f>'Heros Stats Yours'!R149</f>
        <v>38</v>
      </c>
      <c r="S149" s="130">
        <f>'Heros Stats Yours'!S149</f>
        <v>38</v>
      </c>
      <c r="T149" s="130">
        <f>'Heros Stats Yours'!T149</f>
        <v>0</v>
      </c>
      <c r="U149" s="130">
        <f>'Heros Stats Yours'!U149</f>
        <v>0</v>
      </c>
      <c r="V149" s="130">
        <f>'Heros Stats Yours'!V149</f>
        <v>5</v>
      </c>
      <c r="W149" s="130">
        <f>'Heros Stats Yours'!W149</f>
        <v>3.3</v>
      </c>
    </row>
    <row r="150" spans="1:23" ht="15" customHeight="1" x14ac:dyDescent="0.15">
      <c r="A150" s="101" t="b">
        <f>AND(IF((B150=Calculator!$B$19),1,0),IF((C150=Calculator!$D$19),1,0))</f>
        <v>0</v>
      </c>
      <c r="B150" s="130" t="str">
        <f>'Heros Stats Yours'!B150</f>
        <v>Celeste</v>
      </c>
      <c r="C150" s="130">
        <f>'Heros Stats Yours'!C150</f>
        <v>5</v>
      </c>
      <c r="D150" s="130">
        <f>'Heros Stats Yours'!D150</f>
        <v>892</v>
      </c>
      <c r="E150" s="130">
        <f>'Heros Stats Yours'!E150</f>
        <v>3.15</v>
      </c>
      <c r="F150" s="130">
        <f>'Heros Stats Yours'!F150</f>
        <v>508</v>
      </c>
      <c r="G150" s="130">
        <f>'Heros Stats Yours'!G150</f>
        <v>3.3699999999999997</v>
      </c>
      <c r="H150" s="130">
        <f>'Heros Stats Yours'!H150</f>
        <v>10</v>
      </c>
      <c r="I150" s="130">
        <f>'Heros Stats Yours'!I150</f>
        <v>1.1309090909090909</v>
      </c>
      <c r="J150" s="130">
        <f>'Heros Stats Yours'!J150</f>
        <v>0</v>
      </c>
      <c r="K150" s="130">
        <f>'Heros Stats Yours'!K150</f>
        <v>0</v>
      </c>
      <c r="L150" s="130">
        <f>'Heros Stats Yours'!L150</f>
        <v>0</v>
      </c>
      <c r="M150" s="130">
        <f>'Heros Stats Yours'!M150</f>
        <v>0</v>
      </c>
      <c r="N150" s="130">
        <f>'Heros Stats Yours'!N150</f>
        <v>0.5</v>
      </c>
      <c r="O150" s="130">
        <f>'Heros Stats Yours'!O150</f>
        <v>83.181818181818187</v>
      </c>
      <c r="P150" s="130">
        <f>'Heros Stats Yours'!P150</f>
        <v>0</v>
      </c>
      <c r="Q150" s="130">
        <f>'Heros Stats Yours'!Q150</f>
        <v>0</v>
      </c>
      <c r="R150" s="130">
        <f>'Heros Stats Yours'!R150</f>
        <v>44</v>
      </c>
      <c r="S150" s="130">
        <f>'Heros Stats Yours'!S150</f>
        <v>44</v>
      </c>
      <c r="T150" s="130">
        <f>'Heros Stats Yours'!T150</f>
        <v>0</v>
      </c>
      <c r="U150" s="130">
        <f>'Heros Stats Yours'!U150</f>
        <v>0</v>
      </c>
      <c r="V150" s="130">
        <f>'Heros Stats Yours'!V150</f>
        <v>5</v>
      </c>
      <c r="W150" s="130">
        <f>'Heros Stats Yours'!W150</f>
        <v>3.3</v>
      </c>
    </row>
    <row r="151" spans="1:23" ht="15" customHeight="1" x14ac:dyDescent="0.15">
      <c r="A151" s="101" t="b">
        <f>AND(IF((B151=Calculator!$B$19),1,0),IF((C151=Calculator!$D$19),1,0))</f>
        <v>0</v>
      </c>
      <c r="B151" s="130" t="str">
        <f>'Heros Stats Yours'!B151</f>
        <v>Celeste</v>
      </c>
      <c r="C151" s="130">
        <f>'Heros Stats Yours'!C151</f>
        <v>6</v>
      </c>
      <c r="D151" s="130">
        <f>'Heros Stats Yours'!D151</f>
        <v>957</v>
      </c>
      <c r="E151" s="130">
        <f>'Heros Stats Yours'!E151</f>
        <v>3.38</v>
      </c>
      <c r="F151" s="130">
        <f>'Heros Stats Yours'!F151</f>
        <v>540</v>
      </c>
      <c r="G151" s="130">
        <f>'Heros Stats Yours'!G151</f>
        <v>3.5799999999999996</v>
      </c>
      <c r="H151" s="130">
        <f>'Heros Stats Yours'!H151</f>
        <v>10</v>
      </c>
      <c r="I151" s="130">
        <f>'Heros Stats Yours'!I151</f>
        <v>1.1636363636363636</v>
      </c>
      <c r="J151" s="130">
        <f>'Heros Stats Yours'!J151</f>
        <v>0</v>
      </c>
      <c r="K151" s="130">
        <f>'Heros Stats Yours'!K151</f>
        <v>0</v>
      </c>
      <c r="L151" s="130">
        <f>'Heros Stats Yours'!L151</f>
        <v>0</v>
      </c>
      <c r="M151" s="130">
        <f>'Heros Stats Yours'!M151</f>
        <v>0</v>
      </c>
      <c r="N151" s="130">
        <f>'Heros Stats Yours'!N151</f>
        <v>0.5</v>
      </c>
      <c r="O151" s="130">
        <f>'Heros Stats Yours'!O151</f>
        <v>87.727272727272734</v>
      </c>
      <c r="P151" s="130">
        <f>'Heros Stats Yours'!P151</f>
        <v>0</v>
      </c>
      <c r="Q151" s="130">
        <f>'Heros Stats Yours'!Q151</f>
        <v>0</v>
      </c>
      <c r="R151" s="130">
        <f>'Heros Stats Yours'!R151</f>
        <v>50</v>
      </c>
      <c r="S151" s="130">
        <f>'Heros Stats Yours'!S151</f>
        <v>50</v>
      </c>
      <c r="T151" s="130">
        <f>'Heros Stats Yours'!T151</f>
        <v>0</v>
      </c>
      <c r="U151" s="130">
        <f>'Heros Stats Yours'!U151</f>
        <v>0</v>
      </c>
      <c r="V151" s="130">
        <f>'Heros Stats Yours'!V151</f>
        <v>5</v>
      </c>
      <c r="W151" s="130">
        <f>'Heros Stats Yours'!W151</f>
        <v>3.3</v>
      </c>
    </row>
    <row r="152" spans="1:23" ht="15" customHeight="1" x14ac:dyDescent="0.15">
      <c r="A152" s="101" t="b">
        <f>AND(IF((B152=Calculator!$B$19),1,0),IF((C152=Calculator!$D$19),1,0))</f>
        <v>0</v>
      </c>
      <c r="B152" s="130" t="str">
        <f>'Heros Stats Yours'!B152</f>
        <v>Celeste</v>
      </c>
      <c r="C152" s="130">
        <f>'Heros Stats Yours'!C152</f>
        <v>7</v>
      </c>
      <c r="D152" s="130">
        <f>'Heros Stats Yours'!D152</f>
        <v>1022</v>
      </c>
      <c r="E152" s="130">
        <f>'Heros Stats Yours'!E152</f>
        <v>3.61</v>
      </c>
      <c r="F152" s="130">
        <f>'Heros Stats Yours'!F152</f>
        <v>572</v>
      </c>
      <c r="G152" s="130">
        <f>'Heros Stats Yours'!G152</f>
        <v>3.7899999999999996</v>
      </c>
      <c r="H152" s="130">
        <f>'Heros Stats Yours'!H152</f>
        <v>10</v>
      </c>
      <c r="I152" s="130">
        <f>'Heros Stats Yours'!I152</f>
        <v>1.1963636363636363</v>
      </c>
      <c r="J152" s="130">
        <f>'Heros Stats Yours'!J152</f>
        <v>0</v>
      </c>
      <c r="K152" s="130">
        <f>'Heros Stats Yours'!K152</f>
        <v>0</v>
      </c>
      <c r="L152" s="130">
        <f>'Heros Stats Yours'!L152</f>
        <v>0</v>
      </c>
      <c r="M152" s="130">
        <f>'Heros Stats Yours'!M152</f>
        <v>0</v>
      </c>
      <c r="N152" s="130">
        <f>'Heros Stats Yours'!N152</f>
        <v>0.5</v>
      </c>
      <c r="O152" s="130">
        <f>'Heros Stats Yours'!O152</f>
        <v>92.27272727272728</v>
      </c>
      <c r="P152" s="130">
        <f>'Heros Stats Yours'!P152</f>
        <v>0</v>
      </c>
      <c r="Q152" s="130">
        <f>'Heros Stats Yours'!Q152</f>
        <v>0</v>
      </c>
      <c r="R152" s="130">
        <f>'Heros Stats Yours'!R152</f>
        <v>56</v>
      </c>
      <c r="S152" s="130">
        <f>'Heros Stats Yours'!S152</f>
        <v>56</v>
      </c>
      <c r="T152" s="130">
        <f>'Heros Stats Yours'!T152</f>
        <v>0</v>
      </c>
      <c r="U152" s="130">
        <f>'Heros Stats Yours'!U152</f>
        <v>0</v>
      </c>
      <c r="V152" s="130">
        <f>'Heros Stats Yours'!V152</f>
        <v>5</v>
      </c>
      <c r="W152" s="130">
        <f>'Heros Stats Yours'!W152</f>
        <v>3.3</v>
      </c>
    </row>
    <row r="153" spans="1:23" ht="15" customHeight="1" x14ac:dyDescent="0.15">
      <c r="A153" s="101" t="b">
        <f>AND(IF((B153=Calculator!$B$19),1,0),IF((C153=Calculator!$D$19),1,0))</f>
        <v>0</v>
      </c>
      <c r="B153" s="130" t="str">
        <f>'Heros Stats Yours'!B153</f>
        <v>Celeste</v>
      </c>
      <c r="C153" s="130">
        <f>'Heros Stats Yours'!C153</f>
        <v>8</v>
      </c>
      <c r="D153" s="130">
        <f>'Heros Stats Yours'!D153</f>
        <v>1087</v>
      </c>
      <c r="E153" s="130">
        <f>'Heros Stats Yours'!E153</f>
        <v>3.84</v>
      </c>
      <c r="F153" s="130">
        <f>'Heros Stats Yours'!F153</f>
        <v>604</v>
      </c>
      <c r="G153" s="130">
        <f>'Heros Stats Yours'!G153</f>
        <v>3.9999999999999996</v>
      </c>
      <c r="H153" s="130">
        <f>'Heros Stats Yours'!H153</f>
        <v>10</v>
      </c>
      <c r="I153" s="130">
        <f>'Heros Stats Yours'!I153</f>
        <v>1.229090909090909</v>
      </c>
      <c r="J153" s="130">
        <f>'Heros Stats Yours'!J153</f>
        <v>0</v>
      </c>
      <c r="K153" s="130">
        <f>'Heros Stats Yours'!K153</f>
        <v>0</v>
      </c>
      <c r="L153" s="130">
        <f>'Heros Stats Yours'!L153</f>
        <v>0</v>
      </c>
      <c r="M153" s="130">
        <f>'Heros Stats Yours'!M153</f>
        <v>0</v>
      </c>
      <c r="N153" s="130">
        <f>'Heros Stats Yours'!N153</f>
        <v>0.5</v>
      </c>
      <c r="O153" s="130">
        <f>'Heros Stats Yours'!O153</f>
        <v>96.818181818181827</v>
      </c>
      <c r="P153" s="130">
        <f>'Heros Stats Yours'!P153</f>
        <v>0</v>
      </c>
      <c r="Q153" s="130">
        <f>'Heros Stats Yours'!Q153</f>
        <v>0</v>
      </c>
      <c r="R153" s="130">
        <f>'Heros Stats Yours'!R153</f>
        <v>62</v>
      </c>
      <c r="S153" s="130">
        <f>'Heros Stats Yours'!S153</f>
        <v>62</v>
      </c>
      <c r="T153" s="130">
        <f>'Heros Stats Yours'!T153</f>
        <v>0</v>
      </c>
      <c r="U153" s="130">
        <f>'Heros Stats Yours'!U153</f>
        <v>0</v>
      </c>
      <c r="V153" s="130">
        <f>'Heros Stats Yours'!V153</f>
        <v>5</v>
      </c>
      <c r="W153" s="130">
        <f>'Heros Stats Yours'!W153</f>
        <v>3.3</v>
      </c>
    </row>
    <row r="154" spans="1:23" ht="15" customHeight="1" x14ac:dyDescent="0.15">
      <c r="A154" s="101" t="b">
        <f>AND(IF((B154=Calculator!$B$19),1,0),IF((C154=Calculator!$D$19),1,0))</f>
        <v>0</v>
      </c>
      <c r="B154" s="130" t="str">
        <f>'Heros Stats Yours'!B154</f>
        <v>Celeste</v>
      </c>
      <c r="C154" s="130">
        <f>'Heros Stats Yours'!C154</f>
        <v>9</v>
      </c>
      <c r="D154" s="130">
        <f>'Heros Stats Yours'!D154</f>
        <v>1152</v>
      </c>
      <c r="E154" s="130">
        <f>'Heros Stats Yours'!E154</f>
        <v>4.07</v>
      </c>
      <c r="F154" s="130">
        <f>'Heros Stats Yours'!F154</f>
        <v>636</v>
      </c>
      <c r="G154" s="130">
        <f>'Heros Stats Yours'!G154</f>
        <v>4.21</v>
      </c>
      <c r="H154" s="130">
        <f>'Heros Stats Yours'!H154</f>
        <v>10</v>
      </c>
      <c r="I154" s="130">
        <f>'Heros Stats Yours'!I154</f>
        <v>1.2618181818181817</v>
      </c>
      <c r="J154" s="130">
        <f>'Heros Stats Yours'!J154</f>
        <v>0</v>
      </c>
      <c r="K154" s="130">
        <f>'Heros Stats Yours'!K154</f>
        <v>0</v>
      </c>
      <c r="L154" s="130">
        <f>'Heros Stats Yours'!L154</f>
        <v>0</v>
      </c>
      <c r="M154" s="130">
        <f>'Heros Stats Yours'!M154</f>
        <v>0</v>
      </c>
      <c r="N154" s="130">
        <f>'Heros Stats Yours'!N154</f>
        <v>0.5</v>
      </c>
      <c r="O154" s="130">
        <f>'Heros Stats Yours'!O154</f>
        <v>101.36363636363637</v>
      </c>
      <c r="P154" s="130">
        <f>'Heros Stats Yours'!P154</f>
        <v>0</v>
      </c>
      <c r="Q154" s="130">
        <f>'Heros Stats Yours'!Q154</f>
        <v>0</v>
      </c>
      <c r="R154" s="130">
        <f>'Heros Stats Yours'!R154</f>
        <v>68</v>
      </c>
      <c r="S154" s="130">
        <f>'Heros Stats Yours'!S154</f>
        <v>68</v>
      </c>
      <c r="T154" s="130">
        <f>'Heros Stats Yours'!T154</f>
        <v>0</v>
      </c>
      <c r="U154" s="130">
        <f>'Heros Stats Yours'!U154</f>
        <v>0</v>
      </c>
      <c r="V154" s="130">
        <f>'Heros Stats Yours'!V154</f>
        <v>5</v>
      </c>
      <c r="W154" s="130">
        <f>'Heros Stats Yours'!W154</f>
        <v>3.3</v>
      </c>
    </row>
    <row r="155" spans="1:23" ht="15" customHeight="1" x14ac:dyDescent="0.15">
      <c r="A155" s="101" t="b">
        <f>AND(IF((B155=Calculator!$B$19),1,0),IF((C155=Calculator!$D$19),1,0))</f>
        <v>0</v>
      </c>
      <c r="B155" s="130" t="str">
        <f>'Heros Stats Yours'!B155</f>
        <v>Celeste</v>
      </c>
      <c r="C155" s="130">
        <f>'Heros Stats Yours'!C155</f>
        <v>10</v>
      </c>
      <c r="D155" s="130">
        <f>'Heros Stats Yours'!D155</f>
        <v>1217</v>
      </c>
      <c r="E155" s="130">
        <f>'Heros Stats Yours'!E155</f>
        <v>4.3000000000000007</v>
      </c>
      <c r="F155" s="130">
        <f>'Heros Stats Yours'!F155</f>
        <v>668</v>
      </c>
      <c r="G155" s="130">
        <f>'Heros Stats Yours'!G155</f>
        <v>4.42</v>
      </c>
      <c r="H155" s="130">
        <f>'Heros Stats Yours'!H155</f>
        <v>10</v>
      </c>
      <c r="I155" s="130">
        <f>'Heros Stats Yours'!I155</f>
        <v>1.2945454545454544</v>
      </c>
      <c r="J155" s="130">
        <f>'Heros Stats Yours'!J155</f>
        <v>0</v>
      </c>
      <c r="K155" s="130">
        <f>'Heros Stats Yours'!K155</f>
        <v>0</v>
      </c>
      <c r="L155" s="130">
        <f>'Heros Stats Yours'!L155</f>
        <v>0</v>
      </c>
      <c r="M155" s="130">
        <f>'Heros Stats Yours'!M155</f>
        <v>0</v>
      </c>
      <c r="N155" s="130">
        <f>'Heros Stats Yours'!N155</f>
        <v>0.5</v>
      </c>
      <c r="O155" s="130">
        <f>'Heros Stats Yours'!O155</f>
        <v>105.90909090909092</v>
      </c>
      <c r="P155" s="130">
        <f>'Heros Stats Yours'!P155</f>
        <v>0</v>
      </c>
      <c r="Q155" s="130">
        <f>'Heros Stats Yours'!Q155</f>
        <v>0</v>
      </c>
      <c r="R155" s="130">
        <f>'Heros Stats Yours'!R155</f>
        <v>74</v>
      </c>
      <c r="S155" s="130">
        <f>'Heros Stats Yours'!S155</f>
        <v>74</v>
      </c>
      <c r="T155" s="130">
        <f>'Heros Stats Yours'!T155</f>
        <v>0</v>
      </c>
      <c r="U155" s="130">
        <f>'Heros Stats Yours'!U155</f>
        <v>0</v>
      </c>
      <c r="V155" s="130">
        <f>'Heros Stats Yours'!V155</f>
        <v>5</v>
      </c>
      <c r="W155" s="130">
        <f>'Heros Stats Yours'!W155</f>
        <v>3.3</v>
      </c>
    </row>
    <row r="156" spans="1:23" ht="15" customHeight="1" x14ac:dyDescent="0.15">
      <c r="A156" s="101" t="b">
        <f>AND(IF((B156=Calculator!$B$19),1,0),IF((C156=Calculator!$D$19),1,0))</f>
        <v>0</v>
      </c>
      <c r="B156" s="130" t="str">
        <f>'Heros Stats Yours'!B156</f>
        <v>Celeste</v>
      </c>
      <c r="C156" s="130">
        <f>'Heros Stats Yours'!C156</f>
        <v>11</v>
      </c>
      <c r="D156" s="130">
        <f>'Heros Stats Yours'!D156</f>
        <v>1282</v>
      </c>
      <c r="E156" s="130">
        <f>'Heros Stats Yours'!E156</f>
        <v>4.5300000000000011</v>
      </c>
      <c r="F156" s="130">
        <f>'Heros Stats Yours'!F156</f>
        <v>700</v>
      </c>
      <c r="G156" s="130">
        <f>'Heros Stats Yours'!G156</f>
        <v>4.63</v>
      </c>
      <c r="H156" s="130">
        <f>'Heros Stats Yours'!H156</f>
        <v>10</v>
      </c>
      <c r="I156" s="130">
        <f>'Heros Stats Yours'!I156</f>
        <v>1.3272727272727272</v>
      </c>
      <c r="J156" s="130">
        <f>'Heros Stats Yours'!J156</f>
        <v>0</v>
      </c>
      <c r="K156" s="130">
        <f>'Heros Stats Yours'!K156</f>
        <v>0</v>
      </c>
      <c r="L156" s="130">
        <f>'Heros Stats Yours'!L156</f>
        <v>0</v>
      </c>
      <c r="M156" s="130">
        <f>'Heros Stats Yours'!M156</f>
        <v>0</v>
      </c>
      <c r="N156" s="130">
        <f>'Heros Stats Yours'!N156</f>
        <v>0.5</v>
      </c>
      <c r="O156" s="130">
        <f>'Heros Stats Yours'!O156</f>
        <v>110.45454545454547</v>
      </c>
      <c r="P156" s="130">
        <f>'Heros Stats Yours'!P156</f>
        <v>0</v>
      </c>
      <c r="Q156" s="130">
        <f>'Heros Stats Yours'!Q156</f>
        <v>0</v>
      </c>
      <c r="R156" s="130">
        <f>'Heros Stats Yours'!R156</f>
        <v>80</v>
      </c>
      <c r="S156" s="130">
        <f>'Heros Stats Yours'!S156</f>
        <v>80</v>
      </c>
      <c r="T156" s="130">
        <f>'Heros Stats Yours'!T156</f>
        <v>0</v>
      </c>
      <c r="U156" s="130">
        <f>'Heros Stats Yours'!U156</f>
        <v>0</v>
      </c>
      <c r="V156" s="130">
        <f>'Heros Stats Yours'!V156</f>
        <v>5</v>
      </c>
      <c r="W156" s="130">
        <f>'Heros Stats Yours'!W156</f>
        <v>3.3</v>
      </c>
    </row>
    <row r="157" spans="1:23" ht="15" customHeight="1" x14ac:dyDescent="0.15">
      <c r="A157" s="101" t="b">
        <f>AND(IF((B157=Calculator!$B$19),1,0),IF((C157=Calculator!$D$19),1,0))</f>
        <v>0</v>
      </c>
      <c r="B157" s="130" t="str">
        <f>'Heros Stats Yours'!B157</f>
        <v>Celeste</v>
      </c>
      <c r="C157" s="130">
        <f>'Heros Stats Yours'!C157</f>
        <v>12</v>
      </c>
      <c r="D157" s="130">
        <f>'Heros Stats Yours'!D157</f>
        <v>1347</v>
      </c>
      <c r="E157" s="130">
        <f>'Heros Stats Yours'!E157</f>
        <v>4.7600000000000016</v>
      </c>
      <c r="F157" s="130">
        <f>'Heros Stats Yours'!F157</f>
        <v>732</v>
      </c>
      <c r="G157" s="130">
        <f>'Heros Stats Yours'!G157</f>
        <v>4.84</v>
      </c>
      <c r="H157" s="130">
        <f>'Heros Stats Yours'!H157</f>
        <v>10</v>
      </c>
      <c r="I157" s="130">
        <f>'Heros Stats Yours'!I157</f>
        <v>1.3599999999999999</v>
      </c>
      <c r="J157" s="130">
        <f>'Heros Stats Yours'!J157</f>
        <v>0</v>
      </c>
      <c r="K157" s="130">
        <f>'Heros Stats Yours'!K157</f>
        <v>0</v>
      </c>
      <c r="L157" s="130">
        <f>'Heros Stats Yours'!L157</f>
        <v>0</v>
      </c>
      <c r="M157" s="130">
        <f>'Heros Stats Yours'!M157</f>
        <v>0</v>
      </c>
      <c r="N157" s="130">
        <f>'Heros Stats Yours'!N157</f>
        <v>0.5</v>
      </c>
      <c r="O157" s="130">
        <f>'Heros Stats Yours'!O157</f>
        <v>115.00000000000001</v>
      </c>
      <c r="P157" s="130">
        <f>'Heros Stats Yours'!P157</f>
        <v>0</v>
      </c>
      <c r="Q157" s="130">
        <f>'Heros Stats Yours'!Q157</f>
        <v>0</v>
      </c>
      <c r="R157" s="130">
        <f>'Heros Stats Yours'!R157</f>
        <v>86</v>
      </c>
      <c r="S157" s="130">
        <f>'Heros Stats Yours'!S157</f>
        <v>86</v>
      </c>
      <c r="T157" s="130">
        <f>'Heros Stats Yours'!T157</f>
        <v>0</v>
      </c>
      <c r="U157" s="130">
        <f>'Heros Stats Yours'!U157</f>
        <v>0</v>
      </c>
      <c r="V157" s="130">
        <f>'Heros Stats Yours'!V157</f>
        <v>5</v>
      </c>
      <c r="W157" s="130">
        <f>'Heros Stats Yours'!W157</f>
        <v>3.3</v>
      </c>
    </row>
    <row r="158" spans="1:23" ht="15" customHeight="1" x14ac:dyDescent="0.15">
      <c r="A158" s="101" t="b">
        <f>AND(IF((B158=Calculator!$B$19),1,0),IF((C158=Calculator!$D$19),1,0))</f>
        <v>0</v>
      </c>
      <c r="B158" s="130" t="str">
        <f>'Heros Stats Yours'!B158</f>
        <v>Vox</v>
      </c>
      <c r="C158" s="130">
        <f>'Heros Stats Yours'!C158</f>
        <v>1</v>
      </c>
      <c r="D158" s="130">
        <f>'Heros Stats Yours'!D158</f>
        <v>695</v>
      </c>
      <c r="E158" s="130">
        <f>'Heros Stats Yours'!E158</f>
        <v>3.55</v>
      </c>
      <c r="F158" s="130">
        <f>'Heros Stats Yours'!F158</f>
        <v>200</v>
      </c>
      <c r="G158" s="130">
        <f>'Heros Stats Yours'!G158</f>
        <v>1.33</v>
      </c>
      <c r="H158" s="130">
        <f>'Heros Stats Yours'!H158</f>
        <v>34</v>
      </c>
      <c r="I158" s="130">
        <f>'Heros Stats Yours'!I158</f>
        <v>1</v>
      </c>
      <c r="J158" s="130">
        <f>'Heros Stats Yours'!J158</f>
        <v>0</v>
      </c>
      <c r="K158" s="130">
        <f>'Heros Stats Yours'!K158</f>
        <v>0</v>
      </c>
      <c r="L158" s="130">
        <f>'Heros Stats Yours'!L158</f>
        <v>0</v>
      </c>
      <c r="M158" s="130">
        <f>'Heros Stats Yours'!M158</f>
        <v>0</v>
      </c>
      <c r="N158" s="130">
        <f>'Heros Stats Yours'!N158</f>
        <v>0.5</v>
      </c>
      <c r="O158" s="130">
        <f>'Heros Stats Yours'!O158</f>
        <v>34</v>
      </c>
      <c r="P158" s="130">
        <f>'Heros Stats Yours'!P158</f>
        <v>0</v>
      </c>
      <c r="Q158" s="130">
        <f>'Heros Stats Yours'!Q158</f>
        <v>0</v>
      </c>
      <c r="R158" s="130">
        <f>'Heros Stats Yours'!R158</f>
        <v>20</v>
      </c>
      <c r="S158" s="130">
        <f>'Heros Stats Yours'!S158</f>
        <v>20</v>
      </c>
      <c r="T158" s="130">
        <f>'Heros Stats Yours'!T158</f>
        <v>0</v>
      </c>
      <c r="U158" s="130">
        <f>'Heros Stats Yours'!U158</f>
        <v>0</v>
      </c>
      <c r="V158" s="130">
        <f>'Heros Stats Yours'!V158</f>
        <v>4.5</v>
      </c>
      <c r="W158" s="130">
        <f>'Heros Stats Yours'!W158</f>
        <v>3.3</v>
      </c>
    </row>
    <row r="159" spans="1:23" ht="15" customHeight="1" x14ac:dyDescent="0.15">
      <c r="A159" s="101" t="b">
        <f>AND(IF((B159=Calculator!$B$19),1,0),IF((C159=Calculator!$D$19),1,0))</f>
        <v>0</v>
      </c>
      <c r="B159" s="130" t="str">
        <f>'Heros Stats Yours'!B159</f>
        <v>Vox</v>
      </c>
      <c r="C159" s="130">
        <f>'Heros Stats Yours'!C159</f>
        <v>2</v>
      </c>
      <c r="D159" s="130">
        <f>'Heros Stats Yours'!D159</f>
        <v>765</v>
      </c>
      <c r="E159" s="130">
        <f>'Heros Stats Yours'!E159</f>
        <v>3.9</v>
      </c>
      <c r="F159" s="130">
        <f>'Heros Stats Yours'!F159</f>
        <v>224</v>
      </c>
      <c r="G159" s="130">
        <f>'Heros Stats Yours'!G159</f>
        <v>1.49</v>
      </c>
      <c r="H159" s="130">
        <f>'Heros Stats Yours'!H159</f>
        <v>38.181818181818187</v>
      </c>
      <c r="I159" s="130">
        <f>'Heros Stats Yours'!I159</f>
        <v>1.0463636363636364</v>
      </c>
      <c r="J159" s="130">
        <f>'Heros Stats Yours'!J159</f>
        <v>0</v>
      </c>
      <c r="K159" s="130">
        <f>'Heros Stats Yours'!K159</f>
        <v>0</v>
      </c>
      <c r="L159" s="130">
        <f>'Heros Stats Yours'!L159</f>
        <v>0</v>
      </c>
      <c r="M159" s="130">
        <f>'Heros Stats Yours'!M159</f>
        <v>0</v>
      </c>
      <c r="N159" s="130">
        <f>'Heros Stats Yours'!N159</f>
        <v>0.5</v>
      </c>
      <c r="O159" s="130">
        <f>'Heros Stats Yours'!O159</f>
        <v>37.090909090909093</v>
      </c>
      <c r="P159" s="130">
        <f>'Heros Stats Yours'!P159</f>
        <v>0</v>
      </c>
      <c r="Q159" s="130">
        <f>'Heros Stats Yours'!Q159</f>
        <v>0</v>
      </c>
      <c r="R159" s="130">
        <f>'Heros Stats Yours'!R159</f>
        <v>26</v>
      </c>
      <c r="S159" s="130">
        <f>'Heros Stats Yours'!S159</f>
        <v>26</v>
      </c>
      <c r="T159" s="130">
        <f>'Heros Stats Yours'!T159</f>
        <v>0</v>
      </c>
      <c r="U159" s="130">
        <f>'Heros Stats Yours'!U159</f>
        <v>0</v>
      </c>
      <c r="V159" s="130">
        <f>'Heros Stats Yours'!V159</f>
        <v>4.5</v>
      </c>
      <c r="W159" s="130">
        <f>'Heros Stats Yours'!W159</f>
        <v>3.3</v>
      </c>
    </row>
    <row r="160" spans="1:23" ht="15" customHeight="1" x14ac:dyDescent="0.15">
      <c r="A160" s="101" t="b">
        <f>AND(IF((B160=Calculator!$B$19),1,0),IF((C160=Calculator!$D$19),1,0))</f>
        <v>0</v>
      </c>
      <c r="B160" s="130" t="str">
        <f>'Heros Stats Yours'!B160</f>
        <v>Vox</v>
      </c>
      <c r="C160" s="130">
        <f>'Heros Stats Yours'!C160</f>
        <v>3</v>
      </c>
      <c r="D160" s="130">
        <f>'Heros Stats Yours'!D160</f>
        <v>835</v>
      </c>
      <c r="E160" s="130">
        <f>'Heros Stats Yours'!E160</f>
        <v>4.25</v>
      </c>
      <c r="F160" s="130">
        <f>'Heros Stats Yours'!F160</f>
        <v>248</v>
      </c>
      <c r="G160" s="130">
        <f>'Heros Stats Yours'!G160</f>
        <v>1.65</v>
      </c>
      <c r="H160" s="130">
        <f>'Heros Stats Yours'!H160</f>
        <v>42.363636363636374</v>
      </c>
      <c r="I160" s="130">
        <f>'Heros Stats Yours'!I160</f>
        <v>1.0927272727272728</v>
      </c>
      <c r="J160" s="130">
        <f>'Heros Stats Yours'!J160</f>
        <v>0</v>
      </c>
      <c r="K160" s="130">
        <f>'Heros Stats Yours'!K160</f>
        <v>0</v>
      </c>
      <c r="L160" s="130">
        <f>'Heros Stats Yours'!L160</f>
        <v>0</v>
      </c>
      <c r="M160" s="130">
        <f>'Heros Stats Yours'!M160</f>
        <v>0</v>
      </c>
      <c r="N160" s="130">
        <f>'Heros Stats Yours'!N160</f>
        <v>0.5</v>
      </c>
      <c r="O160" s="130">
        <f>'Heros Stats Yours'!O160</f>
        <v>40.181818181818187</v>
      </c>
      <c r="P160" s="130">
        <f>'Heros Stats Yours'!P160</f>
        <v>0</v>
      </c>
      <c r="Q160" s="130">
        <f>'Heros Stats Yours'!Q160</f>
        <v>0</v>
      </c>
      <c r="R160" s="130">
        <f>'Heros Stats Yours'!R160</f>
        <v>32</v>
      </c>
      <c r="S160" s="130">
        <f>'Heros Stats Yours'!S160</f>
        <v>32</v>
      </c>
      <c r="T160" s="130">
        <f>'Heros Stats Yours'!T160</f>
        <v>0</v>
      </c>
      <c r="U160" s="130">
        <f>'Heros Stats Yours'!U160</f>
        <v>0</v>
      </c>
      <c r="V160" s="130">
        <f>'Heros Stats Yours'!V160</f>
        <v>4.5</v>
      </c>
      <c r="W160" s="130">
        <f>'Heros Stats Yours'!W160</f>
        <v>3.3</v>
      </c>
    </row>
    <row r="161" spans="1:23" ht="15" customHeight="1" x14ac:dyDescent="0.15">
      <c r="A161" s="101" t="b">
        <f>AND(IF((B161=Calculator!$B$19),1,0),IF((C161=Calculator!$D$19),1,0))</f>
        <v>0</v>
      </c>
      <c r="B161" s="130" t="str">
        <f>'Heros Stats Yours'!B161</f>
        <v>Vox</v>
      </c>
      <c r="C161" s="130">
        <f>'Heros Stats Yours'!C161</f>
        <v>4</v>
      </c>
      <c r="D161" s="130">
        <f>'Heros Stats Yours'!D161</f>
        <v>905</v>
      </c>
      <c r="E161" s="130">
        <f>'Heros Stats Yours'!E161</f>
        <v>4.5999999999999996</v>
      </c>
      <c r="F161" s="130">
        <f>'Heros Stats Yours'!F161</f>
        <v>272</v>
      </c>
      <c r="G161" s="130">
        <f>'Heros Stats Yours'!G161</f>
        <v>1.8099999999999998</v>
      </c>
      <c r="H161" s="130">
        <f>'Heros Stats Yours'!H161</f>
        <v>46.545454545454561</v>
      </c>
      <c r="I161" s="130">
        <f>'Heros Stats Yours'!I161</f>
        <v>1.1390909090909092</v>
      </c>
      <c r="J161" s="130">
        <f>'Heros Stats Yours'!J161</f>
        <v>0</v>
      </c>
      <c r="K161" s="130">
        <f>'Heros Stats Yours'!K161</f>
        <v>0</v>
      </c>
      <c r="L161" s="130">
        <f>'Heros Stats Yours'!L161</f>
        <v>0</v>
      </c>
      <c r="M161" s="130">
        <f>'Heros Stats Yours'!M161</f>
        <v>0</v>
      </c>
      <c r="N161" s="130">
        <f>'Heros Stats Yours'!N161</f>
        <v>0.5</v>
      </c>
      <c r="O161" s="130">
        <f>'Heros Stats Yours'!O161</f>
        <v>43.27272727272728</v>
      </c>
      <c r="P161" s="130">
        <f>'Heros Stats Yours'!P161</f>
        <v>0</v>
      </c>
      <c r="Q161" s="130">
        <f>'Heros Stats Yours'!Q161</f>
        <v>0</v>
      </c>
      <c r="R161" s="130">
        <f>'Heros Stats Yours'!R161</f>
        <v>38</v>
      </c>
      <c r="S161" s="130">
        <f>'Heros Stats Yours'!S161</f>
        <v>38</v>
      </c>
      <c r="T161" s="130">
        <f>'Heros Stats Yours'!T161</f>
        <v>0</v>
      </c>
      <c r="U161" s="130">
        <f>'Heros Stats Yours'!U161</f>
        <v>0</v>
      </c>
      <c r="V161" s="130">
        <f>'Heros Stats Yours'!V161</f>
        <v>4.5</v>
      </c>
      <c r="W161" s="130">
        <f>'Heros Stats Yours'!W161</f>
        <v>3.3</v>
      </c>
    </row>
    <row r="162" spans="1:23" ht="15" customHeight="1" x14ac:dyDescent="0.15">
      <c r="A162" s="101" t="b">
        <f>AND(IF((B162=Calculator!$B$19),1,0),IF((C162=Calculator!$D$19),1,0))</f>
        <v>0</v>
      </c>
      <c r="B162" s="130" t="str">
        <f>'Heros Stats Yours'!B162</f>
        <v>Vox</v>
      </c>
      <c r="C162" s="130">
        <f>'Heros Stats Yours'!C162</f>
        <v>5</v>
      </c>
      <c r="D162" s="130">
        <f>'Heros Stats Yours'!D162</f>
        <v>975</v>
      </c>
      <c r="E162" s="130">
        <f>'Heros Stats Yours'!E162</f>
        <v>4.9499999999999993</v>
      </c>
      <c r="F162" s="130">
        <f>'Heros Stats Yours'!F162</f>
        <v>296</v>
      </c>
      <c r="G162" s="130">
        <f>'Heros Stats Yours'!G162</f>
        <v>1.9699999999999998</v>
      </c>
      <c r="H162" s="130">
        <f>'Heros Stats Yours'!H162</f>
        <v>50.727272727272748</v>
      </c>
      <c r="I162" s="130">
        <f>'Heros Stats Yours'!I162</f>
        <v>1.1854545454545455</v>
      </c>
      <c r="J162" s="130">
        <f>'Heros Stats Yours'!J162</f>
        <v>0</v>
      </c>
      <c r="K162" s="130">
        <f>'Heros Stats Yours'!K162</f>
        <v>0</v>
      </c>
      <c r="L162" s="130">
        <f>'Heros Stats Yours'!L162</f>
        <v>0</v>
      </c>
      <c r="M162" s="130">
        <f>'Heros Stats Yours'!M162</f>
        <v>0</v>
      </c>
      <c r="N162" s="130">
        <f>'Heros Stats Yours'!N162</f>
        <v>0.5</v>
      </c>
      <c r="O162" s="130">
        <f>'Heros Stats Yours'!O162</f>
        <v>46.363636363636374</v>
      </c>
      <c r="P162" s="130">
        <f>'Heros Stats Yours'!P162</f>
        <v>0</v>
      </c>
      <c r="Q162" s="130">
        <f>'Heros Stats Yours'!Q162</f>
        <v>0</v>
      </c>
      <c r="R162" s="130">
        <f>'Heros Stats Yours'!R162</f>
        <v>44</v>
      </c>
      <c r="S162" s="130">
        <f>'Heros Stats Yours'!S162</f>
        <v>44</v>
      </c>
      <c r="T162" s="130">
        <f>'Heros Stats Yours'!T162</f>
        <v>0</v>
      </c>
      <c r="U162" s="130">
        <f>'Heros Stats Yours'!U162</f>
        <v>0</v>
      </c>
      <c r="V162" s="130">
        <f>'Heros Stats Yours'!V162</f>
        <v>4.5</v>
      </c>
      <c r="W162" s="130">
        <f>'Heros Stats Yours'!W162</f>
        <v>3.3</v>
      </c>
    </row>
    <row r="163" spans="1:23" ht="15" customHeight="1" x14ac:dyDescent="0.15">
      <c r="A163" s="101" t="b">
        <f>AND(IF((B163=Calculator!$B$19),1,0),IF((C163=Calculator!$D$19),1,0))</f>
        <v>0</v>
      </c>
      <c r="B163" s="130" t="str">
        <f>'Heros Stats Yours'!B163</f>
        <v>Vox</v>
      </c>
      <c r="C163" s="130">
        <f>'Heros Stats Yours'!C163</f>
        <v>6</v>
      </c>
      <c r="D163" s="130">
        <f>'Heros Stats Yours'!D163</f>
        <v>1045</v>
      </c>
      <c r="E163" s="130">
        <f>'Heros Stats Yours'!E163</f>
        <v>5.2999999999999989</v>
      </c>
      <c r="F163" s="130">
        <f>'Heros Stats Yours'!F163</f>
        <v>320</v>
      </c>
      <c r="G163" s="130">
        <f>'Heros Stats Yours'!G163</f>
        <v>2.13</v>
      </c>
      <c r="H163" s="130">
        <f>'Heros Stats Yours'!H163</f>
        <v>54.909090909090935</v>
      </c>
      <c r="I163" s="130">
        <f>'Heros Stats Yours'!I163</f>
        <v>1.2318181818181819</v>
      </c>
      <c r="J163" s="130">
        <f>'Heros Stats Yours'!J163</f>
        <v>0</v>
      </c>
      <c r="K163" s="130">
        <f>'Heros Stats Yours'!K163</f>
        <v>0</v>
      </c>
      <c r="L163" s="130">
        <f>'Heros Stats Yours'!L163</f>
        <v>0</v>
      </c>
      <c r="M163" s="130">
        <f>'Heros Stats Yours'!M163</f>
        <v>0</v>
      </c>
      <c r="N163" s="130">
        <f>'Heros Stats Yours'!N163</f>
        <v>0.5</v>
      </c>
      <c r="O163" s="130">
        <f>'Heros Stats Yours'!O163</f>
        <v>49.454545454545467</v>
      </c>
      <c r="P163" s="130">
        <f>'Heros Stats Yours'!P163</f>
        <v>0</v>
      </c>
      <c r="Q163" s="130">
        <f>'Heros Stats Yours'!Q163</f>
        <v>0</v>
      </c>
      <c r="R163" s="130">
        <f>'Heros Stats Yours'!R163</f>
        <v>50</v>
      </c>
      <c r="S163" s="130">
        <f>'Heros Stats Yours'!S163</f>
        <v>50</v>
      </c>
      <c r="T163" s="130">
        <f>'Heros Stats Yours'!T163</f>
        <v>0</v>
      </c>
      <c r="U163" s="130">
        <f>'Heros Stats Yours'!U163</f>
        <v>0</v>
      </c>
      <c r="V163" s="130">
        <f>'Heros Stats Yours'!V163</f>
        <v>4.5</v>
      </c>
      <c r="W163" s="130">
        <f>'Heros Stats Yours'!W163</f>
        <v>3.3</v>
      </c>
    </row>
    <row r="164" spans="1:23" ht="15" customHeight="1" x14ac:dyDescent="0.15">
      <c r="A164" s="101" t="b">
        <f>AND(IF((B164=Calculator!$B$19),1,0),IF((C164=Calculator!$D$19),1,0))</f>
        <v>0</v>
      </c>
      <c r="B164" s="130" t="str">
        <f>'Heros Stats Yours'!B164</f>
        <v>Vox</v>
      </c>
      <c r="C164" s="130">
        <f>'Heros Stats Yours'!C164</f>
        <v>7</v>
      </c>
      <c r="D164" s="130">
        <f>'Heros Stats Yours'!D164</f>
        <v>1115</v>
      </c>
      <c r="E164" s="130">
        <f>'Heros Stats Yours'!E164</f>
        <v>5.6499999999999986</v>
      </c>
      <c r="F164" s="130">
        <f>'Heros Stats Yours'!F164</f>
        <v>344</v>
      </c>
      <c r="G164" s="130">
        <f>'Heros Stats Yours'!G164</f>
        <v>2.29</v>
      </c>
      <c r="H164" s="130">
        <f>'Heros Stats Yours'!H164</f>
        <v>59.090909090909122</v>
      </c>
      <c r="I164" s="130">
        <f>'Heros Stats Yours'!I164</f>
        <v>1.2781818181818183</v>
      </c>
      <c r="J164" s="130">
        <f>'Heros Stats Yours'!J164</f>
        <v>0</v>
      </c>
      <c r="K164" s="130">
        <f>'Heros Stats Yours'!K164</f>
        <v>0</v>
      </c>
      <c r="L164" s="130">
        <f>'Heros Stats Yours'!L164</f>
        <v>0</v>
      </c>
      <c r="M164" s="130">
        <f>'Heros Stats Yours'!M164</f>
        <v>0</v>
      </c>
      <c r="N164" s="130">
        <f>'Heros Stats Yours'!N164</f>
        <v>0.5</v>
      </c>
      <c r="O164" s="130">
        <f>'Heros Stats Yours'!O164</f>
        <v>52.545454545454561</v>
      </c>
      <c r="P164" s="130">
        <f>'Heros Stats Yours'!P164</f>
        <v>0</v>
      </c>
      <c r="Q164" s="130">
        <f>'Heros Stats Yours'!Q164</f>
        <v>0</v>
      </c>
      <c r="R164" s="130">
        <f>'Heros Stats Yours'!R164</f>
        <v>56</v>
      </c>
      <c r="S164" s="130">
        <f>'Heros Stats Yours'!S164</f>
        <v>56</v>
      </c>
      <c r="T164" s="130">
        <f>'Heros Stats Yours'!T164</f>
        <v>0</v>
      </c>
      <c r="U164" s="130">
        <f>'Heros Stats Yours'!U164</f>
        <v>0</v>
      </c>
      <c r="V164" s="130">
        <f>'Heros Stats Yours'!V164</f>
        <v>4.5</v>
      </c>
      <c r="W164" s="130">
        <f>'Heros Stats Yours'!W164</f>
        <v>3.3</v>
      </c>
    </row>
    <row r="165" spans="1:23" ht="15" customHeight="1" x14ac:dyDescent="0.15">
      <c r="A165" s="101" t="b">
        <f>AND(IF((B165=Calculator!$B$19),1,0),IF((C165=Calculator!$D$19),1,0))</f>
        <v>0</v>
      </c>
      <c r="B165" s="130" t="str">
        <f>'Heros Stats Yours'!B165</f>
        <v>Vox</v>
      </c>
      <c r="C165" s="130">
        <f>'Heros Stats Yours'!C165</f>
        <v>8</v>
      </c>
      <c r="D165" s="130">
        <f>'Heros Stats Yours'!D165</f>
        <v>1185</v>
      </c>
      <c r="E165" s="130">
        <f>'Heros Stats Yours'!E165</f>
        <v>5.9999999999999982</v>
      </c>
      <c r="F165" s="130">
        <f>'Heros Stats Yours'!F165</f>
        <v>368</v>
      </c>
      <c r="G165" s="130">
        <f>'Heros Stats Yours'!G165</f>
        <v>2.4500000000000002</v>
      </c>
      <c r="H165" s="130">
        <f>'Heros Stats Yours'!H165</f>
        <v>63.272727272727309</v>
      </c>
      <c r="I165" s="130">
        <f>'Heros Stats Yours'!I165</f>
        <v>1.3245454545454547</v>
      </c>
      <c r="J165" s="130">
        <f>'Heros Stats Yours'!J165</f>
        <v>0</v>
      </c>
      <c r="K165" s="130">
        <f>'Heros Stats Yours'!K165</f>
        <v>0</v>
      </c>
      <c r="L165" s="130">
        <f>'Heros Stats Yours'!L165</f>
        <v>0</v>
      </c>
      <c r="M165" s="130">
        <f>'Heros Stats Yours'!M165</f>
        <v>0</v>
      </c>
      <c r="N165" s="130">
        <f>'Heros Stats Yours'!N165</f>
        <v>0.5</v>
      </c>
      <c r="O165" s="130">
        <f>'Heros Stats Yours'!O165</f>
        <v>55.636363636363654</v>
      </c>
      <c r="P165" s="130">
        <f>'Heros Stats Yours'!P165</f>
        <v>0</v>
      </c>
      <c r="Q165" s="130">
        <f>'Heros Stats Yours'!Q165</f>
        <v>0</v>
      </c>
      <c r="R165" s="130">
        <f>'Heros Stats Yours'!R165</f>
        <v>62</v>
      </c>
      <c r="S165" s="130">
        <f>'Heros Stats Yours'!S165</f>
        <v>62</v>
      </c>
      <c r="T165" s="130">
        <f>'Heros Stats Yours'!T165</f>
        <v>0</v>
      </c>
      <c r="U165" s="130">
        <f>'Heros Stats Yours'!U165</f>
        <v>0</v>
      </c>
      <c r="V165" s="130">
        <f>'Heros Stats Yours'!V165</f>
        <v>4.5</v>
      </c>
      <c r="W165" s="130">
        <f>'Heros Stats Yours'!W165</f>
        <v>3.3</v>
      </c>
    </row>
    <row r="166" spans="1:23" ht="15" customHeight="1" x14ac:dyDescent="0.15">
      <c r="A166" s="101" t="b">
        <f>AND(IF((B166=Calculator!$B$19),1,0),IF((C166=Calculator!$D$19),1,0))</f>
        <v>0</v>
      </c>
      <c r="B166" s="130" t="str">
        <f>'Heros Stats Yours'!B166</f>
        <v>Vox</v>
      </c>
      <c r="C166" s="130">
        <f>'Heros Stats Yours'!C166</f>
        <v>9</v>
      </c>
      <c r="D166" s="130">
        <f>'Heros Stats Yours'!D166</f>
        <v>1255</v>
      </c>
      <c r="E166" s="130">
        <f>'Heros Stats Yours'!E166</f>
        <v>6.3499999999999979</v>
      </c>
      <c r="F166" s="130">
        <f>'Heros Stats Yours'!F166</f>
        <v>392</v>
      </c>
      <c r="G166" s="130">
        <f>'Heros Stats Yours'!G166</f>
        <v>2.6100000000000003</v>
      </c>
      <c r="H166" s="130">
        <f>'Heros Stats Yours'!H166</f>
        <v>67.454545454545496</v>
      </c>
      <c r="I166" s="130">
        <f>'Heros Stats Yours'!I166</f>
        <v>1.3709090909090911</v>
      </c>
      <c r="J166" s="130">
        <f>'Heros Stats Yours'!J166</f>
        <v>0</v>
      </c>
      <c r="K166" s="130">
        <f>'Heros Stats Yours'!K166</f>
        <v>0</v>
      </c>
      <c r="L166" s="130">
        <f>'Heros Stats Yours'!L166</f>
        <v>0</v>
      </c>
      <c r="M166" s="130">
        <f>'Heros Stats Yours'!M166</f>
        <v>0</v>
      </c>
      <c r="N166" s="130">
        <f>'Heros Stats Yours'!N166</f>
        <v>0.5</v>
      </c>
      <c r="O166" s="130">
        <f>'Heros Stats Yours'!O166</f>
        <v>58.727272727272748</v>
      </c>
      <c r="P166" s="130">
        <f>'Heros Stats Yours'!P166</f>
        <v>0</v>
      </c>
      <c r="Q166" s="130">
        <f>'Heros Stats Yours'!Q166</f>
        <v>0</v>
      </c>
      <c r="R166" s="130">
        <f>'Heros Stats Yours'!R166</f>
        <v>68</v>
      </c>
      <c r="S166" s="130">
        <f>'Heros Stats Yours'!S166</f>
        <v>68</v>
      </c>
      <c r="T166" s="130">
        <f>'Heros Stats Yours'!T166</f>
        <v>0</v>
      </c>
      <c r="U166" s="130">
        <f>'Heros Stats Yours'!U166</f>
        <v>0</v>
      </c>
      <c r="V166" s="130">
        <f>'Heros Stats Yours'!V166</f>
        <v>4.5</v>
      </c>
      <c r="W166" s="130">
        <f>'Heros Stats Yours'!W166</f>
        <v>3.3</v>
      </c>
    </row>
    <row r="167" spans="1:23" ht="15" customHeight="1" x14ac:dyDescent="0.15">
      <c r="A167" s="101" t="b">
        <f>AND(IF((B167=Calculator!$B$19),1,0),IF((C167=Calculator!$D$19),1,0))</f>
        <v>0</v>
      </c>
      <c r="B167" s="130" t="str">
        <f>'Heros Stats Yours'!B167</f>
        <v>Vox</v>
      </c>
      <c r="C167" s="130">
        <f>'Heros Stats Yours'!C167</f>
        <v>10</v>
      </c>
      <c r="D167" s="130">
        <f>'Heros Stats Yours'!D167</f>
        <v>1325</v>
      </c>
      <c r="E167" s="130">
        <f>'Heros Stats Yours'!E167</f>
        <v>6.6999999999999975</v>
      </c>
      <c r="F167" s="130">
        <f>'Heros Stats Yours'!F167</f>
        <v>416</v>
      </c>
      <c r="G167" s="130">
        <f>'Heros Stats Yours'!G167</f>
        <v>2.7700000000000005</v>
      </c>
      <c r="H167" s="130">
        <f>'Heros Stats Yours'!H167</f>
        <v>71.636363636363683</v>
      </c>
      <c r="I167" s="130">
        <f>'Heros Stats Yours'!I167</f>
        <v>1.4172727272727275</v>
      </c>
      <c r="J167" s="130">
        <f>'Heros Stats Yours'!J167</f>
        <v>0</v>
      </c>
      <c r="K167" s="130">
        <f>'Heros Stats Yours'!K167</f>
        <v>0</v>
      </c>
      <c r="L167" s="130">
        <f>'Heros Stats Yours'!L167</f>
        <v>0</v>
      </c>
      <c r="M167" s="130">
        <f>'Heros Stats Yours'!M167</f>
        <v>0</v>
      </c>
      <c r="N167" s="130">
        <f>'Heros Stats Yours'!N167</f>
        <v>0.5</v>
      </c>
      <c r="O167" s="130">
        <f>'Heros Stats Yours'!O167</f>
        <v>61.818181818181841</v>
      </c>
      <c r="P167" s="130">
        <f>'Heros Stats Yours'!P167</f>
        <v>0</v>
      </c>
      <c r="Q167" s="130">
        <f>'Heros Stats Yours'!Q167</f>
        <v>0</v>
      </c>
      <c r="R167" s="130">
        <f>'Heros Stats Yours'!R167</f>
        <v>74</v>
      </c>
      <c r="S167" s="130">
        <f>'Heros Stats Yours'!S167</f>
        <v>74</v>
      </c>
      <c r="T167" s="130">
        <f>'Heros Stats Yours'!T167</f>
        <v>0</v>
      </c>
      <c r="U167" s="130">
        <f>'Heros Stats Yours'!U167</f>
        <v>0</v>
      </c>
      <c r="V167" s="130">
        <f>'Heros Stats Yours'!V167</f>
        <v>4.5</v>
      </c>
      <c r="W167" s="130">
        <f>'Heros Stats Yours'!W167</f>
        <v>3.3</v>
      </c>
    </row>
    <row r="168" spans="1:23" ht="15" customHeight="1" x14ac:dyDescent="0.15">
      <c r="A168" s="101" t="b">
        <f>AND(IF((B168=Calculator!$B$19),1,0),IF((C168=Calculator!$D$19),1,0))</f>
        <v>0</v>
      </c>
      <c r="B168" s="130" t="str">
        <f>'Heros Stats Yours'!B168</f>
        <v>Vox</v>
      </c>
      <c r="C168" s="130">
        <f>'Heros Stats Yours'!C168</f>
        <v>11</v>
      </c>
      <c r="D168" s="130">
        <f>'Heros Stats Yours'!D168</f>
        <v>1395</v>
      </c>
      <c r="E168" s="130">
        <f>'Heros Stats Yours'!E168</f>
        <v>7.0499999999999972</v>
      </c>
      <c r="F168" s="130">
        <f>'Heros Stats Yours'!F168</f>
        <v>440</v>
      </c>
      <c r="G168" s="130">
        <f>'Heros Stats Yours'!G168</f>
        <v>2.9300000000000006</v>
      </c>
      <c r="H168" s="130">
        <f>'Heros Stats Yours'!H168</f>
        <v>75.81818181818187</v>
      </c>
      <c r="I168" s="130">
        <f>'Heros Stats Yours'!I168</f>
        <v>1.4636363636363638</v>
      </c>
      <c r="J168" s="130">
        <f>'Heros Stats Yours'!J168</f>
        <v>0</v>
      </c>
      <c r="K168" s="130">
        <f>'Heros Stats Yours'!K168</f>
        <v>0</v>
      </c>
      <c r="L168" s="130">
        <f>'Heros Stats Yours'!L168</f>
        <v>0</v>
      </c>
      <c r="M168" s="130">
        <f>'Heros Stats Yours'!M168</f>
        <v>0</v>
      </c>
      <c r="N168" s="130">
        <f>'Heros Stats Yours'!N168</f>
        <v>0.5</v>
      </c>
      <c r="O168" s="130">
        <f>'Heros Stats Yours'!O168</f>
        <v>64.909090909090935</v>
      </c>
      <c r="P168" s="130">
        <f>'Heros Stats Yours'!P168</f>
        <v>0</v>
      </c>
      <c r="Q168" s="130">
        <f>'Heros Stats Yours'!Q168</f>
        <v>0</v>
      </c>
      <c r="R168" s="130">
        <f>'Heros Stats Yours'!R168</f>
        <v>80</v>
      </c>
      <c r="S168" s="130">
        <f>'Heros Stats Yours'!S168</f>
        <v>80</v>
      </c>
      <c r="T168" s="130">
        <f>'Heros Stats Yours'!T168</f>
        <v>0</v>
      </c>
      <c r="U168" s="130">
        <f>'Heros Stats Yours'!U168</f>
        <v>0</v>
      </c>
      <c r="V168" s="130">
        <f>'Heros Stats Yours'!V168</f>
        <v>4.5</v>
      </c>
      <c r="W168" s="130">
        <f>'Heros Stats Yours'!W168</f>
        <v>3.3</v>
      </c>
    </row>
    <row r="169" spans="1:23" ht="15" customHeight="1" x14ac:dyDescent="0.15">
      <c r="A169" s="101" t="b">
        <f>AND(IF((B169=Calculator!$B$19),1,0),IF((C169=Calculator!$D$19),1,0))</f>
        <v>0</v>
      </c>
      <c r="B169" s="130" t="str">
        <f>'Heros Stats Yours'!B169</f>
        <v>Vox</v>
      </c>
      <c r="C169" s="130">
        <f>'Heros Stats Yours'!C169</f>
        <v>12</v>
      </c>
      <c r="D169" s="130">
        <f>'Heros Stats Yours'!D169</f>
        <v>1465</v>
      </c>
      <c r="E169" s="130">
        <f>'Heros Stats Yours'!E169</f>
        <v>7.3999999999999968</v>
      </c>
      <c r="F169" s="130">
        <f>'Heros Stats Yours'!F169</f>
        <v>464</v>
      </c>
      <c r="G169" s="130">
        <f>'Heros Stats Yours'!G169</f>
        <v>3.0900000000000007</v>
      </c>
      <c r="H169" s="130">
        <f>'Heros Stats Yours'!H169</f>
        <v>80.000000000000057</v>
      </c>
      <c r="I169" s="130">
        <f>'Heros Stats Yours'!I169</f>
        <v>1.5100000000000002</v>
      </c>
      <c r="J169" s="130">
        <f>'Heros Stats Yours'!J169</f>
        <v>0</v>
      </c>
      <c r="K169" s="130">
        <f>'Heros Stats Yours'!K169</f>
        <v>0</v>
      </c>
      <c r="L169" s="130">
        <f>'Heros Stats Yours'!L169</f>
        <v>0</v>
      </c>
      <c r="M169" s="130">
        <f>'Heros Stats Yours'!M169</f>
        <v>0</v>
      </c>
      <c r="N169" s="130">
        <f>'Heros Stats Yours'!N169</f>
        <v>0.5</v>
      </c>
      <c r="O169" s="130">
        <f>'Heros Stats Yours'!O169</f>
        <v>68.000000000000028</v>
      </c>
      <c r="P169" s="130">
        <f>'Heros Stats Yours'!P169</f>
        <v>0</v>
      </c>
      <c r="Q169" s="130">
        <f>'Heros Stats Yours'!Q169</f>
        <v>0</v>
      </c>
      <c r="R169" s="130">
        <f>'Heros Stats Yours'!R169</f>
        <v>86</v>
      </c>
      <c r="S169" s="130">
        <f>'Heros Stats Yours'!S169</f>
        <v>86</v>
      </c>
      <c r="T169" s="130">
        <f>'Heros Stats Yours'!T169</f>
        <v>0</v>
      </c>
      <c r="U169" s="130">
        <f>'Heros Stats Yours'!U169</f>
        <v>0</v>
      </c>
      <c r="V169" s="130">
        <f>'Heros Stats Yours'!V169</f>
        <v>4.5</v>
      </c>
      <c r="W169" s="130">
        <f>'Heros Stats Yours'!W169</f>
        <v>3.3</v>
      </c>
    </row>
    <row r="170" spans="1:23" ht="15" customHeight="1" x14ac:dyDescent="0.15">
      <c r="A170" s="101" t="b">
        <f>AND(IF((B170=Calculator!$B$19),1,0),IF((C170=Calculator!$D$19),1,0))</f>
        <v>0</v>
      </c>
      <c r="B170" s="130" t="str">
        <f>'Heros Stats Yours'!B170</f>
        <v>Fortress</v>
      </c>
      <c r="C170" s="130">
        <f>'Heros Stats Yours'!C170</f>
        <v>1</v>
      </c>
      <c r="D170" s="130">
        <f>'Heros Stats Yours'!D170</f>
        <v>658</v>
      </c>
      <c r="E170" s="130">
        <f>'Heros Stats Yours'!E170</f>
        <v>4.3</v>
      </c>
      <c r="F170" s="130">
        <f>'Heros Stats Yours'!F170</f>
        <v>300</v>
      </c>
      <c r="G170" s="130">
        <f>'Heros Stats Yours'!G170</f>
        <v>1.56</v>
      </c>
      <c r="H170" s="130">
        <f>'Heros Stats Yours'!H170</f>
        <v>80</v>
      </c>
      <c r="I170" s="130">
        <f>'Heros Stats Yours'!I170</f>
        <v>1</v>
      </c>
      <c r="J170" s="130">
        <f>'Heros Stats Yours'!J170</f>
        <v>0</v>
      </c>
      <c r="K170" s="130">
        <f>'Heros Stats Yours'!K170</f>
        <v>0</v>
      </c>
      <c r="L170" s="130">
        <f>'Heros Stats Yours'!L170</f>
        <v>0</v>
      </c>
      <c r="M170" s="130">
        <f>'Heros Stats Yours'!M170</f>
        <v>0</v>
      </c>
      <c r="N170" s="130">
        <f>'Heros Stats Yours'!N170</f>
        <v>0.5</v>
      </c>
      <c r="O170" s="130">
        <f>'Heros Stats Yours'!O170</f>
        <v>0</v>
      </c>
      <c r="P170" s="130">
        <f>'Heros Stats Yours'!P170</f>
        <v>0</v>
      </c>
      <c r="Q170" s="130">
        <f>'Heros Stats Yours'!Q170</f>
        <v>0</v>
      </c>
      <c r="R170" s="130">
        <f>'Heros Stats Yours'!R170</f>
        <v>30</v>
      </c>
      <c r="S170" s="130">
        <f>'Heros Stats Yours'!S170</f>
        <v>20</v>
      </c>
      <c r="T170" s="130">
        <f>'Heros Stats Yours'!T170</f>
        <v>0</v>
      </c>
      <c r="U170" s="130">
        <f>'Heros Stats Yours'!U170</f>
        <v>0</v>
      </c>
      <c r="V170" s="130">
        <f>'Heros Stats Yours'!V170</f>
        <v>1.8</v>
      </c>
      <c r="W170" s="130">
        <f>'Heros Stats Yours'!W170</f>
        <v>3.4</v>
      </c>
    </row>
    <row r="171" spans="1:23" ht="15" customHeight="1" x14ac:dyDescent="0.15">
      <c r="A171" s="101" t="b">
        <f>AND(IF((B171=Calculator!$B$19),1,0),IF((C171=Calculator!$D$19),1,0))</f>
        <v>0</v>
      </c>
      <c r="B171" s="130" t="str">
        <f>'Heros Stats Yours'!B171</f>
        <v>Fortress</v>
      </c>
      <c r="C171" s="130">
        <f>'Heros Stats Yours'!C171</f>
        <v>2</v>
      </c>
      <c r="D171" s="130">
        <f>'Heros Stats Yours'!D171</f>
        <v>740</v>
      </c>
      <c r="E171" s="130">
        <f>'Heros Stats Yours'!E171</f>
        <v>4.8099999999999996</v>
      </c>
      <c r="F171" s="130">
        <f>'Heros Stats Yours'!F171</f>
        <v>315</v>
      </c>
      <c r="G171" s="130">
        <f>'Heros Stats Yours'!G171</f>
        <v>1.71</v>
      </c>
      <c r="H171" s="130">
        <f>'Heros Stats Yours'!H171</f>
        <v>87</v>
      </c>
      <c r="I171" s="130">
        <f>'Heros Stats Yours'!I171</f>
        <v>1.04</v>
      </c>
      <c r="J171" s="130">
        <f>'Heros Stats Yours'!J171</f>
        <v>0</v>
      </c>
      <c r="K171" s="130">
        <f>'Heros Stats Yours'!K171</f>
        <v>0</v>
      </c>
      <c r="L171" s="130">
        <f>'Heros Stats Yours'!L171</f>
        <v>0</v>
      </c>
      <c r="M171" s="130">
        <f>'Heros Stats Yours'!M171</f>
        <v>0</v>
      </c>
      <c r="N171" s="130">
        <f>'Heros Stats Yours'!N171</f>
        <v>0.5</v>
      </c>
      <c r="O171" s="130">
        <f>'Heros Stats Yours'!O171</f>
        <v>0</v>
      </c>
      <c r="P171" s="130">
        <f>'Heros Stats Yours'!P171</f>
        <v>0</v>
      </c>
      <c r="Q171" s="130">
        <f>'Heros Stats Yours'!Q171</f>
        <v>0</v>
      </c>
      <c r="R171" s="130">
        <f>'Heros Stats Yours'!R171</f>
        <v>35</v>
      </c>
      <c r="S171" s="130">
        <f>'Heros Stats Yours'!S171</f>
        <v>25</v>
      </c>
      <c r="T171" s="130">
        <f>'Heros Stats Yours'!T171</f>
        <v>0</v>
      </c>
      <c r="U171" s="130">
        <f>'Heros Stats Yours'!U171</f>
        <v>0</v>
      </c>
      <c r="V171" s="130">
        <f>'Heros Stats Yours'!V171</f>
        <v>1.8</v>
      </c>
      <c r="W171" s="130">
        <f>'Heros Stats Yours'!W171</f>
        <v>3.4</v>
      </c>
    </row>
    <row r="172" spans="1:23" ht="15" customHeight="1" x14ac:dyDescent="0.15">
      <c r="A172" s="101" t="b">
        <f>AND(IF((B172=Calculator!$B$19),1,0),IF((C172=Calculator!$D$19),1,0))</f>
        <v>0</v>
      </c>
      <c r="B172" s="130" t="str">
        <f>'Heros Stats Yours'!B172</f>
        <v>Fortress</v>
      </c>
      <c r="C172" s="130">
        <f>'Heros Stats Yours'!C172</f>
        <v>3</v>
      </c>
      <c r="D172" s="130">
        <f>'Heros Stats Yours'!D172</f>
        <v>822</v>
      </c>
      <c r="E172" s="130">
        <f>'Heros Stats Yours'!E172</f>
        <v>5.3199999999999994</v>
      </c>
      <c r="F172" s="130">
        <f>'Heros Stats Yours'!F172</f>
        <v>330</v>
      </c>
      <c r="G172" s="130">
        <f>'Heros Stats Yours'!G172</f>
        <v>1.8599999999999999</v>
      </c>
      <c r="H172" s="130">
        <f>'Heros Stats Yours'!H172</f>
        <v>94</v>
      </c>
      <c r="I172" s="130">
        <f>'Heros Stats Yours'!I172</f>
        <v>1.08</v>
      </c>
      <c r="J172" s="130">
        <f>'Heros Stats Yours'!J172</f>
        <v>0</v>
      </c>
      <c r="K172" s="130">
        <f>'Heros Stats Yours'!K172</f>
        <v>0</v>
      </c>
      <c r="L172" s="130">
        <f>'Heros Stats Yours'!L172</f>
        <v>0</v>
      </c>
      <c r="M172" s="130">
        <f>'Heros Stats Yours'!M172</f>
        <v>0</v>
      </c>
      <c r="N172" s="130">
        <f>'Heros Stats Yours'!N172</f>
        <v>0.5</v>
      </c>
      <c r="O172" s="130">
        <f>'Heros Stats Yours'!O172</f>
        <v>0</v>
      </c>
      <c r="P172" s="130">
        <f>'Heros Stats Yours'!P172</f>
        <v>0</v>
      </c>
      <c r="Q172" s="130">
        <f>'Heros Stats Yours'!Q172</f>
        <v>0</v>
      </c>
      <c r="R172" s="130">
        <f>'Heros Stats Yours'!R172</f>
        <v>40</v>
      </c>
      <c r="S172" s="130">
        <f>'Heros Stats Yours'!S172</f>
        <v>30</v>
      </c>
      <c r="T172" s="130">
        <f>'Heros Stats Yours'!T172</f>
        <v>0</v>
      </c>
      <c r="U172" s="130">
        <f>'Heros Stats Yours'!U172</f>
        <v>0</v>
      </c>
      <c r="V172" s="130">
        <f>'Heros Stats Yours'!V172</f>
        <v>1.8</v>
      </c>
      <c r="W172" s="130">
        <f>'Heros Stats Yours'!W172</f>
        <v>3.4</v>
      </c>
    </row>
    <row r="173" spans="1:23" ht="15" customHeight="1" x14ac:dyDescent="0.15">
      <c r="A173" s="101" t="b">
        <f>AND(IF((B173=Calculator!$B$19),1,0),IF((C173=Calculator!$D$19),1,0))</f>
        <v>0</v>
      </c>
      <c r="B173" s="130" t="str">
        <f>'Heros Stats Yours'!B173</f>
        <v>Fortress</v>
      </c>
      <c r="C173" s="130">
        <f>'Heros Stats Yours'!C173</f>
        <v>4</v>
      </c>
      <c r="D173" s="130">
        <f>'Heros Stats Yours'!D173</f>
        <v>904</v>
      </c>
      <c r="E173" s="130">
        <f>'Heros Stats Yours'!E173</f>
        <v>5.8299999999999992</v>
      </c>
      <c r="F173" s="130">
        <f>'Heros Stats Yours'!F173</f>
        <v>345</v>
      </c>
      <c r="G173" s="130">
        <f>'Heros Stats Yours'!G173</f>
        <v>2.0099999999999998</v>
      </c>
      <c r="H173" s="130">
        <f>'Heros Stats Yours'!H173</f>
        <v>101</v>
      </c>
      <c r="I173" s="130">
        <f>'Heros Stats Yours'!I173</f>
        <v>1.1200000000000001</v>
      </c>
      <c r="J173" s="130">
        <f>'Heros Stats Yours'!J173</f>
        <v>0</v>
      </c>
      <c r="K173" s="130">
        <f>'Heros Stats Yours'!K173</f>
        <v>0</v>
      </c>
      <c r="L173" s="130">
        <f>'Heros Stats Yours'!L173</f>
        <v>0</v>
      </c>
      <c r="M173" s="130">
        <f>'Heros Stats Yours'!M173</f>
        <v>0</v>
      </c>
      <c r="N173" s="130">
        <f>'Heros Stats Yours'!N173</f>
        <v>0.5</v>
      </c>
      <c r="O173" s="130">
        <f>'Heros Stats Yours'!O173</f>
        <v>0</v>
      </c>
      <c r="P173" s="130">
        <f>'Heros Stats Yours'!P173</f>
        <v>0</v>
      </c>
      <c r="Q173" s="130">
        <f>'Heros Stats Yours'!Q173</f>
        <v>0</v>
      </c>
      <c r="R173" s="130">
        <f>'Heros Stats Yours'!R173</f>
        <v>45</v>
      </c>
      <c r="S173" s="130">
        <f>'Heros Stats Yours'!S173</f>
        <v>35</v>
      </c>
      <c r="T173" s="130">
        <f>'Heros Stats Yours'!T173</f>
        <v>0</v>
      </c>
      <c r="U173" s="130">
        <f>'Heros Stats Yours'!U173</f>
        <v>0</v>
      </c>
      <c r="V173" s="130">
        <f>'Heros Stats Yours'!V173</f>
        <v>1.8</v>
      </c>
      <c r="W173" s="130">
        <f>'Heros Stats Yours'!W173</f>
        <v>3.4</v>
      </c>
    </row>
    <row r="174" spans="1:23" ht="15" customHeight="1" x14ac:dyDescent="0.15">
      <c r="A174" s="101" t="b">
        <f>AND(IF((B174=Calculator!$B$19),1,0),IF((C174=Calculator!$D$19),1,0))</f>
        <v>0</v>
      </c>
      <c r="B174" s="130" t="str">
        <f>'Heros Stats Yours'!B174</f>
        <v>Fortress</v>
      </c>
      <c r="C174" s="130">
        <f>'Heros Stats Yours'!C174</f>
        <v>5</v>
      </c>
      <c r="D174" s="130">
        <f>'Heros Stats Yours'!D174</f>
        <v>986</v>
      </c>
      <c r="E174" s="130">
        <f>'Heros Stats Yours'!E174</f>
        <v>6.339999999999999</v>
      </c>
      <c r="F174" s="130">
        <f>'Heros Stats Yours'!F174</f>
        <v>360</v>
      </c>
      <c r="G174" s="130">
        <f>'Heros Stats Yours'!G174</f>
        <v>2.1599999999999997</v>
      </c>
      <c r="H174" s="130">
        <f>'Heros Stats Yours'!H174</f>
        <v>108</v>
      </c>
      <c r="I174" s="130">
        <f>'Heros Stats Yours'!I174</f>
        <v>1.1600000000000001</v>
      </c>
      <c r="J174" s="130">
        <f>'Heros Stats Yours'!J174</f>
        <v>0</v>
      </c>
      <c r="K174" s="130">
        <f>'Heros Stats Yours'!K174</f>
        <v>0</v>
      </c>
      <c r="L174" s="130">
        <f>'Heros Stats Yours'!L174</f>
        <v>0</v>
      </c>
      <c r="M174" s="130">
        <f>'Heros Stats Yours'!M174</f>
        <v>0</v>
      </c>
      <c r="N174" s="130">
        <f>'Heros Stats Yours'!N174</f>
        <v>0.5</v>
      </c>
      <c r="O174" s="130">
        <f>'Heros Stats Yours'!O174</f>
        <v>0</v>
      </c>
      <c r="P174" s="130">
        <f>'Heros Stats Yours'!P174</f>
        <v>0</v>
      </c>
      <c r="Q174" s="130">
        <f>'Heros Stats Yours'!Q174</f>
        <v>0</v>
      </c>
      <c r="R174" s="130">
        <f>'Heros Stats Yours'!R174</f>
        <v>50</v>
      </c>
      <c r="S174" s="130">
        <f>'Heros Stats Yours'!S174</f>
        <v>40</v>
      </c>
      <c r="T174" s="130">
        <f>'Heros Stats Yours'!T174</f>
        <v>0</v>
      </c>
      <c r="U174" s="130">
        <f>'Heros Stats Yours'!U174</f>
        <v>0</v>
      </c>
      <c r="V174" s="130">
        <f>'Heros Stats Yours'!V174</f>
        <v>1.8</v>
      </c>
      <c r="W174" s="130">
        <f>'Heros Stats Yours'!W174</f>
        <v>3.4</v>
      </c>
    </row>
    <row r="175" spans="1:23" ht="15" customHeight="1" x14ac:dyDescent="0.15">
      <c r="A175" s="101" t="b">
        <f>AND(IF((B175=Calculator!$B$19),1,0),IF((C175=Calculator!$D$19),1,0))</f>
        <v>0</v>
      </c>
      <c r="B175" s="130" t="str">
        <f>'Heros Stats Yours'!B175</f>
        <v>Fortress</v>
      </c>
      <c r="C175" s="130">
        <f>'Heros Stats Yours'!C175</f>
        <v>6</v>
      </c>
      <c r="D175" s="130">
        <f>'Heros Stats Yours'!D175</f>
        <v>1068</v>
      </c>
      <c r="E175" s="130">
        <f>'Heros Stats Yours'!E175</f>
        <v>6.8499999999999988</v>
      </c>
      <c r="F175" s="130">
        <f>'Heros Stats Yours'!F175</f>
        <v>375</v>
      </c>
      <c r="G175" s="130">
        <f>'Heros Stats Yours'!G175</f>
        <v>2.3099999999999996</v>
      </c>
      <c r="H175" s="130">
        <f>'Heros Stats Yours'!H175</f>
        <v>115</v>
      </c>
      <c r="I175" s="130">
        <f>'Heros Stats Yours'!I175</f>
        <v>1.2000000000000002</v>
      </c>
      <c r="J175" s="130">
        <f>'Heros Stats Yours'!J175</f>
        <v>0</v>
      </c>
      <c r="K175" s="130">
        <f>'Heros Stats Yours'!K175</f>
        <v>0</v>
      </c>
      <c r="L175" s="130">
        <f>'Heros Stats Yours'!L175</f>
        <v>0</v>
      </c>
      <c r="M175" s="130">
        <f>'Heros Stats Yours'!M175</f>
        <v>0</v>
      </c>
      <c r="N175" s="130">
        <f>'Heros Stats Yours'!N175</f>
        <v>0.5</v>
      </c>
      <c r="O175" s="130">
        <f>'Heros Stats Yours'!O175</f>
        <v>0</v>
      </c>
      <c r="P175" s="130">
        <f>'Heros Stats Yours'!P175</f>
        <v>0</v>
      </c>
      <c r="Q175" s="130">
        <f>'Heros Stats Yours'!Q175</f>
        <v>0</v>
      </c>
      <c r="R175" s="130">
        <f>'Heros Stats Yours'!R175</f>
        <v>55</v>
      </c>
      <c r="S175" s="130">
        <f>'Heros Stats Yours'!S175</f>
        <v>45</v>
      </c>
      <c r="T175" s="130">
        <f>'Heros Stats Yours'!T175</f>
        <v>0</v>
      </c>
      <c r="U175" s="130">
        <f>'Heros Stats Yours'!U175</f>
        <v>0</v>
      </c>
      <c r="V175" s="130">
        <f>'Heros Stats Yours'!V175</f>
        <v>1.8</v>
      </c>
      <c r="W175" s="130">
        <f>'Heros Stats Yours'!W175</f>
        <v>3.4</v>
      </c>
    </row>
    <row r="176" spans="1:23" ht="15" customHeight="1" x14ac:dyDescent="0.15">
      <c r="A176" s="101" t="b">
        <f>AND(IF((B176=Calculator!$B$19),1,0),IF((C176=Calculator!$D$19),1,0))</f>
        <v>0</v>
      </c>
      <c r="B176" s="130" t="str">
        <f>'Heros Stats Yours'!B176</f>
        <v>Fortress</v>
      </c>
      <c r="C176" s="130">
        <f>'Heros Stats Yours'!C176</f>
        <v>7</v>
      </c>
      <c r="D176" s="130">
        <f>'Heros Stats Yours'!D176</f>
        <v>1150</v>
      </c>
      <c r="E176" s="130">
        <f>'Heros Stats Yours'!E176</f>
        <v>7.3599999999999985</v>
      </c>
      <c r="F176" s="130">
        <f>'Heros Stats Yours'!F176</f>
        <v>390</v>
      </c>
      <c r="G176" s="130">
        <f>'Heros Stats Yours'!G176</f>
        <v>2.4599999999999995</v>
      </c>
      <c r="H176" s="130">
        <f>'Heros Stats Yours'!H176</f>
        <v>122</v>
      </c>
      <c r="I176" s="130">
        <f>'Heros Stats Yours'!I176</f>
        <v>1.2400000000000002</v>
      </c>
      <c r="J176" s="130">
        <f>'Heros Stats Yours'!J176</f>
        <v>0</v>
      </c>
      <c r="K176" s="130">
        <f>'Heros Stats Yours'!K176</f>
        <v>0</v>
      </c>
      <c r="L176" s="130">
        <f>'Heros Stats Yours'!L176</f>
        <v>0</v>
      </c>
      <c r="M176" s="130">
        <f>'Heros Stats Yours'!M176</f>
        <v>0</v>
      </c>
      <c r="N176" s="130">
        <f>'Heros Stats Yours'!N176</f>
        <v>0.5</v>
      </c>
      <c r="O176" s="130">
        <f>'Heros Stats Yours'!O176</f>
        <v>0</v>
      </c>
      <c r="P176" s="130">
        <f>'Heros Stats Yours'!P176</f>
        <v>0</v>
      </c>
      <c r="Q176" s="130">
        <f>'Heros Stats Yours'!Q176</f>
        <v>0</v>
      </c>
      <c r="R176" s="130">
        <f>'Heros Stats Yours'!R176</f>
        <v>60</v>
      </c>
      <c r="S176" s="130">
        <f>'Heros Stats Yours'!S176</f>
        <v>50</v>
      </c>
      <c r="T176" s="130">
        <f>'Heros Stats Yours'!T176</f>
        <v>0</v>
      </c>
      <c r="U176" s="130">
        <f>'Heros Stats Yours'!U176</f>
        <v>0</v>
      </c>
      <c r="V176" s="130">
        <f>'Heros Stats Yours'!V176</f>
        <v>1.8</v>
      </c>
      <c r="W176" s="130">
        <f>'Heros Stats Yours'!W176</f>
        <v>3.4</v>
      </c>
    </row>
    <row r="177" spans="1:23" ht="15" customHeight="1" x14ac:dyDescent="0.15">
      <c r="A177" s="101" t="b">
        <f>AND(IF((B177=Calculator!$B$19),1,0),IF((C177=Calculator!$D$19),1,0))</f>
        <v>0</v>
      </c>
      <c r="B177" s="130" t="str">
        <f>'Heros Stats Yours'!B177</f>
        <v>Fortress</v>
      </c>
      <c r="C177" s="130">
        <f>'Heros Stats Yours'!C177</f>
        <v>8</v>
      </c>
      <c r="D177" s="130">
        <f>'Heros Stats Yours'!D177</f>
        <v>1232</v>
      </c>
      <c r="E177" s="130">
        <f>'Heros Stats Yours'!E177</f>
        <v>7.8699999999999983</v>
      </c>
      <c r="F177" s="130">
        <f>'Heros Stats Yours'!F177</f>
        <v>405</v>
      </c>
      <c r="G177" s="130">
        <f>'Heros Stats Yours'!G177</f>
        <v>2.6099999999999994</v>
      </c>
      <c r="H177" s="130">
        <f>'Heros Stats Yours'!H177</f>
        <v>129</v>
      </c>
      <c r="I177" s="130">
        <f>'Heros Stats Yours'!I177</f>
        <v>1.2800000000000002</v>
      </c>
      <c r="J177" s="130">
        <f>'Heros Stats Yours'!J177</f>
        <v>0</v>
      </c>
      <c r="K177" s="130">
        <f>'Heros Stats Yours'!K177</f>
        <v>0</v>
      </c>
      <c r="L177" s="130">
        <f>'Heros Stats Yours'!L177</f>
        <v>0</v>
      </c>
      <c r="M177" s="130">
        <f>'Heros Stats Yours'!M177</f>
        <v>0</v>
      </c>
      <c r="N177" s="130">
        <f>'Heros Stats Yours'!N177</f>
        <v>0.5</v>
      </c>
      <c r="O177" s="130">
        <f>'Heros Stats Yours'!O177</f>
        <v>0</v>
      </c>
      <c r="P177" s="130">
        <f>'Heros Stats Yours'!P177</f>
        <v>0</v>
      </c>
      <c r="Q177" s="130">
        <f>'Heros Stats Yours'!Q177</f>
        <v>0</v>
      </c>
      <c r="R177" s="130">
        <f>'Heros Stats Yours'!R177</f>
        <v>65</v>
      </c>
      <c r="S177" s="130">
        <f>'Heros Stats Yours'!S177</f>
        <v>55</v>
      </c>
      <c r="T177" s="130">
        <f>'Heros Stats Yours'!T177</f>
        <v>0</v>
      </c>
      <c r="U177" s="130">
        <f>'Heros Stats Yours'!U177</f>
        <v>0</v>
      </c>
      <c r="V177" s="130">
        <f>'Heros Stats Yours'!V177</f>
        <v>1.8</v>
      </c>
      <c r="W177" s="130">
        <f>'Heros Stats Yours'!W177</f>
        <v>3.4</v>
      </c>
    </row>
    <row r="178" spans="1:23" ht="15" customHeight="1" x14ac:dyDescent="0.15">
      <c r="A178" s="101" t="b">
        <f>AND(IF((B178=Calculator!$B$19),1,0),IF((C178=Calculator!$D$19),1,0))</f>
        <v>0</v>
      </c>
      <c r="B178" s="130" t="str">
        <f>'Heros Stats Yours'!B178</f>
        <v>Fortress</v>
      </c>
      <c r="C178" s="130">
        <f>'Heros Stats Yours'!C178</f>
        <v>9</v>
      </c>
      <c r="D178" s="130">
        <f>'Heros Stats Yours'!D178</f>
        <v>1314</v>
      </c>
      <c r="E178" s="130">
        <f>'Heros Stats Yours'!E178</f>
        <v>8.379999999999999</v>
      </c>
      <c r="F178" s="130">
        <f>'Heros Stats Yours'!F178</f>
        <v>420</v>
      </c>
      <c r="G178" s="130">
        <f>'Heros Stats Yours'!G178</f>
        <v>2.7599999999999993</v>
      </c>
      <c r="H178" s="130">
        <f>'Heros Stats Yours'!H178</f>
        <v>136</v>
      </c>
      <c r="I178" s="130">
        <f>'Heros Stats Yours'!I178</f>
        <v>1.3200000000000003</v>
      </c>
      <c r="J178" s="130">
        <f>'Heros Stats Yours'!J178</f>
        <v>0</v>
      </c>
      <c r="K178" s="130">
        <f>'Heros Stats Yours'!K178</f>
        <v>0</v>
      </c>
      <c r="L178" s="130">
        <f>'Heros Stats Yours'!L178</f>
        <v>0</v>
      </c>
      <c r="M178" s="130">
        <f>'Heros Stats Yours'!M178</f>
        <v>0</v>
      </c>
      <c r="N178" s="130">
        <f>'Heros Stats Yours'!N178</f>
        <v>0.5</v>
      </c>
      <c r="O178" s="130">
        <f>'Heros Stats Yours'!O178</f>
        <v>0</v>
      </c>
      <c r="P178" s="130">
        <f>'Heros Stats Yours'!P178</f>
        <v>0</v>
      </c>
      <c r="Q178" s="130">
        <f>'Heros Stats Yours'!Q178</f>
        <v>0</v>
      </c>
      <c r="R178" s="130">
        <f>'Heros Stats Yours'!R178</f>
        <v>70</v>
      </c>
      <c r="S178" s="130">
        <f>'Heros Stats Yours'!S178</f>
        <v>60</v>
      </c>
      <c r="T178" s="130">
        <f>'Heros Stats Yours'!T178</f>
        <v>0</v>
      </c>
      <c r="U178" s="130">
        <f>'Heros Stats Yours'!U178</f>
        <v>0</v>
      </c>
      <c r="V178" s="130">
        <f>'Heros Stats Yours'!V178</f>
        <v>1.8</v>
      </c>
      <c r="W178" s="130">
        <f>'Heros Stats Yours'!W178</f>
        <v>3.4</v>
      </c>
    </row>
    <row r="179" spans="1:23" ht="15" customHeight="1" x14ac:dyDescent="0.15">
      <c r="A179" s="101" t="b">
        <f>AND(IF((B179=Calculator!$B$19),1,0),IF((C179=Calculator!$D$19),1,0))</f>
        <v>0</v>
      </c>
      <c r="B179" s="130" t="str">
        <f>'Heros Stats Yours'!B179</f>
        <v>Fortress</v>
      </c>
      <c r="C179" s="130">
        <f>'Heros Stats Yours'!C179</f>
        <v>10</v>
      </c>
      <c r="D179" s="130">
        <f>'Heros Stats Yours'!D179</f>
        <v>1396</v>
      </c>
      <c r="E179" s="130">
        <f>'Heros Stats Yours'!E179</f>
        <v>8.8899999999999988</v>
      </c>
      <c r="F179" s="130">
        <f>'Heros Stats Yours'!F179</f>
        <v>435</v>
      </c>
      <c r="G179" s="130">
        <f>'Heros Stats Yours'!G179</f>
        <v>2.9099999999999993</v>
      </c>
      <c r="H179" s="130">
        <f>'Heros Stats Yours'!H179</f>
        <v>143</v>
      </c>
      <c r="I179" s="130">
        <f>'Heros Stats Yours'!I179</f>
        <v>1.3600000000000003</v>
      </c>
      <c r="J179" s="130">
        <f>'Heros Stats Yours'!J179</f>
        <v>0</v>
      </c>
      <c r="K179" s="130">
        <f>'Heros Stats Yours'!K179</f>
        <v>0</v>
      </c>
      <c r="L179" s="130">
        <f>'Heros Stats Yours'!L179</f>
        <v>0</v>
      </c>
      <c r="M179" s="130">
        <f>'Heros Stats Yours'!M179</f>
        <v>0</v>
      </c>
      <c r="N179" s="130">
        <f>'Heros Stats Yours'!N179</f>
        <v>0.5</v>
      </c>
      <c r="O179" s="130">
        <f>'Heros Stats Yours'!O179</f>
        <v>0</v>
      </c>
      <c r="P179" s="130">
        <f>'Heros Stats Yours'!P179</f>
        <v>0</v>
      </c>
      <c r="Q179" s="130">
        <f>'Heros Stats Yours'!Q179</f>
        <v>0</v>
      </c>
      <c r="R179" s="130">
        <f>'Heros Stats Yours'!R179</f>
        <v>75</v>
      </c>
      <c r="S179" s="130">
        <f>'Heros Stats Yours'!S179</f>
        <v>65</v>
      </c>
      <c r="T179" s="130">
        <f>'Heros Stats Yours'!T179</f>
        <v>0</v>
      </c>
      <c r="U179" s="130">
        <f>'Heros Stats Yours'!U179</f>
        <v>0</v>
      </c>
      <c r="V179" s="130">
        <f>'Heros Stats Yours'!V179</f>
        <v>1.8</v>
      </c>
      <c r="W179" s="130">
        <f>'Heros Stats Yours'!W179</f>
        <v>3.4</v>
      </c>
    </row>
    <row r="180" spans="1:23" ht="15" customHeight="1" x14ac:dyDescent="0.15">
      <c r="A180" s="101" t="b">
        <f>AND(IF((B180=Calculator!$B$19),1,0),IF((C180=Calculator!$D$19),1,0))</f>
        <v>0</v>
      </c>
      <c r="B180" s="130" t="str">
        <f>'Heros Stats Yours'!B180</f>
        <v>Fortress</v>
      </c>
      <c r="C180" s="130">
        <f>'Heros Stats Yours'!C180</f>
        <v>11</v>
      </c>
      <c r="D180" s="130">
        <f>'Heros Stats Yours'!D180</f>
        <v>1478</v>
      </c>
      <c r="E180" s="130">
        <f>'Heros Stats Yours'!E180</f>
        <v>9.3999999999999986</v>
      </c>
      <c r="F180" s="130">
        <f>'Heros Stats Yours'!F180</f>
        <v>450</v>
      </c>
      <c r="G180" s="130">
        <f>'Heros Stats Yours'!G180</f>
        <v>3.0599999999999992</v>
      </c>
      <c r="H180" s="130">
        <f>'Heros Stats Yours'!H180</f>
        <v>150</v>
      </c>
      <c r="I180" s="130">
        <f>'Heros Stats Yours'!I180</f>
        <v>1.4000000000000004</v>
      </c>
      <c r="J180" s="130">
        <f>'Heros Stats Yours'!J180</f>
        <v>0</v>
      </c>
      <c r="K180" s="130">
        <f>'Heros Stats Yours'!K180</f>
        <v>0</v>
      </c>
      <c r="L180" s="130">
        <f>'Heros Stats Yours'!L180</f>
        <v>0</v>
      </c>
      <c r="M180" s="130">
        <f>'Heros Stats Yours'!M180</f>
        <v>0</v>
      </c>
      <c r="N180" s="130">
        <f>'Heros Stats Yours'!N180</f>
        <v>0.5</v>
      </c>
      <c r="O180" s="130">
        <f>'Heros Stats Yours'!O180</f>
        <v>0</v>
      </c>
      <c r="P180" s="130">
        <f>'Heros Stats Yours'!P180</f>
        <v>0</v>
      </c>
      <c r="Q180" s="130">
        <f>'Heros Stats Yours'!Q180</f>
        <v>0</v>
      </c>
      <c r="R180" s="130">
        <f>'Heros Stats Yours'!R180</f>
        <v>80</v>
      </c>
      <c r="S180" s="130">
        <f>'Heros Stats Yours'!S180</f>
        <v>70</v>
      </c>
      <c r="T180" s="130">
        <f>'Heros Stats Yours'!T180</f>
        <v>0</v>
      </c>
      <c r="U180" s="130">
        <f>'Heros Stats Yours'!U180</f>
        <v>0</v>
      </c>
      <c r="V180" s="130">
        <f>'Heros Stats Yours'!V180</f>
        <v>1.8</v>
      </c>
      <c r="W180" s="130">
        <f>'Heros Stats Yours'!W180</f>
        <v>3.4</v>
      </c>
    </row>
    <row r="181" spans="1:23" ht="15" customHeight="1" x14ac:dyDescent="0.15">
      <c r="A181" s="101" t="b">
        <f>AND(IF((B181=Calculator!$B$19),1,0),IF((C181=Calculator!$D$19),1,0))</f>
        <v>0</v>
      </c>
      <c r="B181" s="130" t="str">
        <f>'Heros Stats Yours'!B181</f>
        <v>Fortress</v>
      </c>
      <c r="C181" s="130">
        <f>'Heros Stats Yours'!C181</f>
        <v>12</v>
      </c>
      <c r="D181" s="130">
        <f>'Heros Stats Yours'!D181</f>
        <v>1560</v>
      </c>
      <c r="E181" s="130">
        <f>'Heros Stats Yours'!E181</f>
        <v>9.9099999999999984</v>
      </c>
      <c r="F181" s="130">
        <f>'Heros Stats Yours'!F181</f>
        <v>465</v>
      </c>
      <c r="G181" s="130">
        <f>'Heros Stats Yours'!G181</f>
        <v>3.2099999999999991</v>
      </c>
      <c r="H181" s="130">
        <f>'Heros Stats Yours'!H181</f>
        <v>157</v>
      </c>
      <c r="I181" s="130">
        <f>'Heros Stats Yours'!I181</f>
        <v>1.4400000000000004</v>
      </c>
      <c r="J181" s="130">
        <f>'Heros Stats Yours'!J181</f>
        <v>0</v>
      </c>
      <c r="K181" s="130">
        <f>'Heros Stats Yours'!K181</f>
        <v>0</v>
      </c>
      <c r="L181" s="130">
        <f>'Heros Stats Yours'!L181</f>
        <v>0</v>
      </c>
      <c r="M181" s="130">
        <f>'Heros Stats Yours'!M181</f>
        <v>0</v>
      </c>
      <c r="N181" s="130">
        <f>'Heros Stats Yours'!N181</f>
        <v>0.5</v>
      </c>
      <c r="O181" s="130">
        <f>'Heros Stats Yours'!O181</f>
        <v>0</v>
      </c>
      <c r="P181" s="130">
        <f>'Heros Stats Yours'!P181</f>
        <v>0</v>
      </c>
      <c r="Q181" s="130">
        <f>'Heros Stats Yours'!Q181</f>
        <v>0</v>
      </c>
      <c r="R181" s="130">
        <f>'Heros Stats Yours'!R181</f>
        <v>85</v>
      </c>
      <c r="S181" s="130">
        <f>'Heros Stats Yours'!S181</f>
        <v>75</v>
      </c>
      <c r="T181" s="130">
        <f>'Heros Stats Yours'!T181</f>
        <v>0</v>
      </c>
      <c r="U181" s="130">
        <f>'Heros Stats Yours'!U181</f>
        <v>0</v>
      </c>
      <c r="V181" s="130">
        <f>'Heros Stats Yours'!V181</f>
        <v>1.8</v>
      </c>
      <c r="W181" s="130">
        <f>'Heros Stats Yours'!W181</f>
        <v>3.4</v>
      </c>
    </row>
    <row r="182" spans="1:23" ht="15" customHeight="1" x14ac:dyDescent="0.15">
      <c r="A182" s="101" t="b">
        <f>AND(IF((B182=Calculator!$B$19),1,0),IF((C182=Calculator!$D$19),1,0))</f>
        <v>0</v>
      </c>
      <c r="B182" s="130" t="str">
        <f>'Heros Stats Yours'!B182</f>
        <v>Rona</v>
      </c>
      <c r="C182" s="130">
        <f>'Heros Stats Yours'!C182</f>
        <v>1</v>
      </c>
      <c r="D182" s="130">
        <f>'Heros Stats Yours'!D182</f>
        <v>799</v>
      </c>
      <c r="E182" s="130">
        <f>'Heros Stats Yours'!E182</f>
        <v>0</v>
      </c>
      <c r="F182" s="130">
        <f>'Heros Stats Yours'!F182</f>
        <v>0</v>
      </c>
      <c r="G182" s="130">
        <f>'Heros Stats Yours'!G182</f>
        <v>0</v>
      </c>
      <c r="H182" s="130">
        <f>'Heros Stats Yours'!H182</f>
        <v>88</v>
      </c>
      <c r="I182" s="130">
        <f>'Heros Stats Yours'!I182</f>
        <v>1</v>
      </c>
      <c r="J182" s="130">
        <f>'Heros Stats Yours'!J182</f>
        <v>0</v>
      </c>
      <c r="K182" s="130">
        <f>'Heros Stats Yours'!K182</f>
        <v>0</v>
      </c>
      <c r="L182" s="130">
        <f>'Heros Stats Yours'!L182</f>
        <v>0</v>
      </c>
      <c r="M182" s="130">
        <f>'Heros Stats Yours'!M182</f>
        <v>0</v>
      </c>
      <c r="N182" s="130">
        <f>'Heros Stats Yours'!N182</f>
        <v>0.5</v>
      </c>
      <c r="O182" s="130">
        <f>'Heros Stats Yours'!O182</f>
        <v>0</v>
      </c>
      <c r="P182" s="130">
        <f>'Heros Stats Yours'!P182</f>
        <v>0</v>
      </c>
      <c r="Q182" s="130">
        <f>'Heros Stats Yours'!Q182</f>
        <v>0</v>
      </c>
      <c r="R182" s="130">
        <f>'Heros Stats Yours'!R182</f>
        <v>20</v>
      </c>
      <c r="S182" s="130">
        <f>'Heros Stats Yours'!S182</f>
        <v>20</v>
      </c>
      <c r="T182" s="130">
        <f>'Heros Stats Yours'!T182</f>
        <v>0</v>
      </c>
      <c r="U182" s="130">
        <f>'Heros Stats Yours'!U182</f>
        <v>0</v>
      </c>
      <c r="V182" s="130">
        <f>'Heros Stats Yours'!V182</f>
        <v>1.8</v>
      </c>
      <c r="W182" s="130">
        <f>'Heros Stats Yours'!W182</f>
        <v>3.3</v>
      </c>
    </row>
    <row r="183" spans="1:23" ht="15" customHeight="1" x14ac:dyDescent="0.15">
      <c r="A183" s="101" t="b">
        <f>AND(IF((B183=Calculator!$B$19),1,0),IF((C183=Calculator!$D$19),1,0))</f>
        <v>0</v>
      </c>
      <c r="B183" s="130" t="str">
        <f>'Heros Stats Yours'!B183</f>
        <v>Rona</v>
      </c>
      <c r="C183" s="130">
        <f>'Heros Stats Yours'!C183</f>
        <v>2</v>
      </c>
      <c r="D183" s="130">
        <f>'Heros Stats Yours'!D183</f>
        <v>889</v>
      </c>
      <c r="E183" s="130">
        <f>'Heros Stats Yours'!E183</f>
        <v>0</v>
      </c>
      <c r="F183" s="130">
        <f>'Heros Stats Yours'!F183</f>
        <v>0</v>
      </c>
      <c r="G183" s="130">
        <f>'Heros Stats Yours'!G183</f>
        <v>0</v>
      </c>
      <c r="H183" s="130">
        <f>'Heros Stats Yours'!H183</f>
        <v>94.181818181818187</v>
      </c>
      <c r="I183" s="130">
        <f>'Heros Stats Yours'!I183</f>
        <v>1.0118181818181817</v>
      </c>
      <c r="J183" s="130">
        <f>'Heros Stats Yours'!J183</f>
        <v>0</v>
      </c>
      <c r="K183" s="130">
        <f>'Heros Stats Yours'!K183</f>
        <v>0</v>
      </c>
      <c r="L183" s="130">
        <f>'Heros Stats Yours'!L183</f>
        <v>0</v>
      </c>
      <c r="M183" s="130">
        <f>'Heros Stats Yours'!M183</f>
        <v>0</v>
      </c>
      <c r="N183" s="130">
        <f>'Heros Stats Yours'!N183</f>
        <v>0.5</v>
      </c>
      <c r="O183" s="130">
        <f>'Heros Stats Yours'!O183</f>
        <v>0</v>
      </c>
      <c r="P183" s="130">
        <f>'Heros Stats Yours'!P183</f>
        <v>0</v>
      </c>
      <c r="Q183" s="130">
        <f>'Heros Stats Yours'!Q183</f>
        <v>0</v>
      </c>
      <c r="R183" s="130">
        <f>'Heros Stats Yours'!R183</f>
        <v>26</v>
      </c>
      <c r="S183" s="130">
        <f>'Heros Stats Yours'!S183</f>
        <v>26</v>
      </c>
      <c r="T183" s="130">
        <f>'Heros Stats Yours'!T183</f>
        <v>0</v>
      </c>
      <c r="U183" s="130">
        <f>'Heros Stats Yours'!U183</f>
        <v>0</v>
      </c>
      <c r="V183" s="130">
        <f>'Heros Stats Yours'!V183</f>
        <v>1.8</v>
      </c>
      <c r="W183" s="130">
        <f>'Heros Stats Yours'!W183</f>
        <v>3.3</v>
      </c>
    </row>
    <row r="184" spans="1:23" ht="15" customHeight="1" x14ac:dyDescent="0.15">
      <c r="A184" s="101" t="b">
        <f>AND(IF((B184=Calculator!$B$19),1,0),IF((C184=Calculator!$D$19),1,0))</f>
        <v>0</v>
      </c>
      <c r="B184" s="130" t="str">
        <f>'Heros Stats Yours'!B184</f>
        <v>Rona</v>
      </c>
      <c r="C184" s="130">
        <f>'Heros Stats Yours'!C184</f>
        <v>3</v>
      </c>
      <c r="D184" s="130">
        <f>'Heros Stats Yours'!D184</f>
        <v>979</v>
      </c>
      <c r="E184" s="130">
        <f>'Heros Stats Yours'!E184</f>
        <v>0</v>
      </c>
      <c r="F184" s="130">
        <f>'Heros Stats Yours'!F184</f>
        <v>0</v>
      </c>
      <c r="G184" s="130">
        <f>'Heros Stats Yours'!G184</f>
        <v>0</v>
      </c>
      <c r="H184" s="130">
        <f>'Heros Stats Yours'!H184</f>
        <v>100.36363636363637</v>
      </c>
      <c r="I184" s="130">
        <f>'Heros Stats Yours'!I184</f>
        <v>1.0236363636363635</v>
      </c>
      <c r="J184" s="130">
        <f>'Heros Stats Yours'!J184</f>
        <v>0</v>
      </c>
      <c r="K184" s="130">
        <f>'Heros Stats Yours'!K184</f>
        <v>0</v>
      </c>
      <c r="L184" s="130">
        <f>'Heros Stats Yours'!L184</f>
        <v>0</v>
      </c>
      <c r="M184" s="130">
        <f>'Heros Stats Yours'!M184</f>
        <v>0</v>
      </c>
      <c r="N184" s="130">
        <f>'Heros Stats Yours'!N184</f>
        <v>0.5</v>
      </c>
      <c r="O184" s="130">
        <f>'Heros Stats Yours'!O184</f>
        <v>0</v>
      </c>
      <c r="P184" s="130">
        <f>'Heros Stats Yours'!P184</f>
        <v>0</v>
      </c>
      <c r="Q184" s="130">
        <f>'Heros Stats Yours'!Q184</f>
        <v>0</v>
      </c>
      <c r="R184" s="130">
        <f>'Heros Stats Yours'!R184</f>
        <v>32</v>
      </c>
      <c r="S184" s="130">
        <f>'Heros Stats Yours'!S184</f>
        <v>32</v>
      </c>
      <c r="T184" s="130">
        <f>'Heros Stats Yours'!T184</f>
        <v>0</v>
      </c>
      <c r="U184" s="130">
        <f>'Heros Stats Yours'!U184</f>
        <v>0</v>
      </c>
      <c r="V184" s="130">
        <f>'Heros Stats Yours'!V184</f>
        <v>1.8</v>
      </c>
      <c r="W184" s="130">
        <f>'Heros Stats Yours'!W184</f>
        <v>3.3</v>
      </c>
    </row>
    <row r="185" spans="1:23" ht="15" customHeight="1" x14ac:dyDescent="0.15">
      <c r="A185" s="101" t="b">
        <f>AND(IF((B185=Calculator!$B$19),1,0),IF((C185=Calculator!$D$19),1,0))</f>
        <v>0</v>
      </c>
      <c r="B185" s="130" t="str">
        <f>'Heros Stats Yours'!B185</f>
        <v>Rona</v>
      </c>
      <c r="C185" s="130">
        <f>'Heros Stats Yours'!C185</f>
        <v>4</v>
      </c>
      <c r="D185" s="130">
        <f>'Heros Stats Yours'!D185</f>
        <v>1069</v>
      </c>
      <c r="E185" s="130">
        <f>'Heros Stats Yours'!E185</f>
        <v>0</v>
      </c>
      <c r="F185" s="130">
        <f>'Heros Stats Yours'!F185</f>
        <v>0</v>
      </c>
      <c r="G185" s="130">
        <f>'Heros Stats Yours'!G185</f>
        <v>0</v>
      </c>
      <c r="H185" s="130">
        <f>'Heros Stats Yours'!H185</f>
        <v>106.54545454545456</v>
      </c>
      <c r="I185" s="130">
        <f>'Heros Stats Yours'!I185</f>
        <v>1.0354545454545452</v>
      </c>
      <c r="J185" s="130">
        <f>'Heros Stats Yours'!J185</f>
        <v>0</v>
      </c>
      <c r="K185" s="130">
        <f>'Heros Stats Yours'!K185</f>
        <v>0</v>
      </c>
      <c r="L185" s="130">
        <f>'Heros Stats Yours'!L185</f>
        <v>0</v>
      </c>
      <c r="M185" s="130">
        <f>'Heros Stats Yours'!M185</f>
        <v>0</v>
      </c>
      <c r="N185" s="130">
        <f>'Heros Stats Yours'!N185</f>
        <v>0.5</v>
      </c>
      <c r="O185" s="130">
        <f>'Heros Stats Yours'!O185</f>
        <v>0</v>
      </c>
      <c r="P185" s="130">
        <f>'Heros Stats Yours'!P185</f>
        <v>0</v>
      </c>
      <c r="Q185" s="130">
        <f>'Heros Stats Yours'!Q185</f>
        <v>0</v>
      </c>
      <c r="R185" s="130">
        <f>'Heros Stats Yours'!R185</f>
        <v>38</v>
      </c>
      <c r="S185" s="130">
        <f>'Heros Stats Yours'!S185</f>
        <v>38</v>
      </c>
      <c r="T185" s="130">
        <f>'Heros Stats Yours'!T185</f>
        <v>0</v>
      </c>
      <c r="U185" s="130">
        <f>'Heros Stats Yours'!U185</f>
        <v>0</v>
      </c>
      <c r="V185" s="130">
        <f>'Heros Stats Yours'!V185</f>
        <v>1.8</v>
      </c>
      <c r="W185" s="130">
        <f>'Heros Stats Yours'!W185</f>
        <v>3.3</v>
      </c>
    </row>
    <row r="186" spans="1:23" ht="15" customHeight="1" x14ac:dyDescent="0.15">
      <c r="A186" s="101" t="b">
        <f>AND(IF((B186=Calculator!$B$19),1,0),IF((C186=Calculator!$D$19),1,0))</f>
        <v>0</v>
      </c>
      <c r="B186" s="130" t="str">
        <f>'Heros Stats Yours'!B186</f>
        <v>Rona</v>
      </c>
      <c r="C186" s="130">
        <f>'Heros Stats Yours'!C186</f>
        <v>5</v>
      </c>
      <c r="D186" s="130">
        <f>'Heros Stats Yours'!D186</f>
        <v>1159</v>
      </c>
      <c r="E186" s="130">
        <f>'Heros Stats Yours'!E186</f>
        <v>0</v>
      </c>
      <c r="F186" s="130">
        <f>'Heros Stats Yours'!F186</f>
        <v>0</v>
      </c>
      <c r="G186" s="130">
        <f>'Heros Stats Yours'!G186</f>
        <v>0</v>
      </c>
      <c r="H186" s="130">
        <f>'Heros Stats Yours'!H186</f>
        <v>112.72727272727275</v>
      </c>
      <c r="I186" s="130">
        <f>'Heros Stats Yours'!I186</f>
        <v>1.0472727272727269</v>
      </c>
      <c r="J186" s="130">
        <f>'Heros Stats Yours'!J186</f>
        <v>0</v>
      </c>
      <c r="K186" s="130">
        <f>'Heros Stats Yours'!K186</f>
        <v>0</v>
      </c>
      <c r="L186" s="130">
        <f>'Heros Stats Yours'!L186</f>
        <v>0</v>
      </c>
      <c r="M186" s="130">
        <f>'Heros Stats Yours'!M186</f>
        <v>0</v>
      </c>
      <c r="N186" s="130">
        <f>'Heros Stats Yours'!N186</f>
        <v>0.5</v>
      </c>
      <c r="O186" s="130">
        <f>'Heros Stats Yours'!O186</f>
        <v>0</v>
      </c>
      <c r="P186" s="130">
        <f>'Heros Stats Yours'!P186</f>
        <v>0</v>
      </c>
      <c r="Q186" s="130">
        <f>'Heros Stats Yours'!Q186</f>
        <v>0</v>
      </c>
      <c r="R186" s="130">
        <f>'Heros Stats Yours'!R186</f>
        <v>44</v>
      </c>
      <c r="S186" s="130">
        <f>'Heros Stats Yours'!S186</f>
        <v>44</v>
      </c>
      <c r="T186" s="130">
        <f>'Heros Stats Yours'!T186</f>
        <v>0</v>
      </c>
      <c r="U186" s="130">
        <f>'Heros Stats Yours'!U186</f>
        <v>0</v>
      </c>
      <c r="V186" s="130">
        <f>'Heros Stats Yours'!V186</f>
        <v>1.8</v>
      </c>
      <c r="W186" s="130">
        <f>'Heros Stats Yours'!W186</f>
        <v>3.3</v>
      </c>
    </row>
    <row r="187" spans="1:23" ht="15" customHeight="1" x14ac:dyDescent="0.15">
      <c r="A187" s="101" t="b">
        <f>AND(IF((B187=Calculator!$B$19),1,0),IF((C187=Calculator!$D$19),1,0))</f>
        <v>0</v>
      </c>
      <c r="B187" s="130" t="str">
        <f>'Heros Stats Yours'!B187</f>
        <v>Rona</v>
      </c>
      <c r="C187" s="130">
        <f>'Heros Stats Yours'!C187</f>
        <v>6</v>
      </c>
      <c r="D187" s="130">
        <f>'Heros Stats Yours'!D187</f>
        <v>1249</v>
      </c>
      <c r="E187" s="130">
        <f>'Heros Stats Yours'!E187</f>
        <v>0</v>
      </c>
      <c r="F187" s="130">
        <f>'Heros Stats Yours'!F187</f>
        <v>0</v>
      </c>
      <c r="G187" s="130">
        <f>'Heros Stats Yours'!G187</f>
        <v>0</v>
      </c>
      <c r="H187" s="130">
        <f>'Heros Stats Yours'!H187</f>
        <v>118.90909090909093</v>
      </c>
      <c r="I187" s="130">
        <f>'Heros Stats Yours'!I187</f>
        <v>1.0590909090909086</v>
      </c>
      <c r="J187" s="130">
        <f>'Heros Stats Yours'!J187</f>
        <v>0</v>
      </c>
      <c r="K187" s="130">
        <f>'Heros Stats Yours'!K187</f>
        <v>0</v>
      </c>
      <c r="L187" s="130">
        <f>'Heros Stats Yours'!L187</f>
        <v>0</v>
      </c>
      <c r="M187" s="130">
        <f>'Heros Stats Yours'!M187</f>
        <v>0</v>
      </c>
      <c r="N187" s="130">
        <f>'Heros Stats Yours'!N187</f>
        <v>0.5</v>
      </c>
      <c r="O187" s="130">
        <f>'Heros Stats Yours'!O187</f>
        <v>0</v>
      </c>
      <c r="P187" s="130">
        <f>'Heros Stats Yours'!P187</f>
        <v>0</v>
      </c>
      <c r="Q187" s="130">
        <f>'Heros Stats Yours'!Q187</f>
        <v>0</v>
      </c>
      <c r="R187" s="130">
        <f>'Heros Stats Yours'!R187</f>
        <v>50</v>
      </c>
      <c r="S187" s="130">
        <f>'Heros Stats Yours'!S187</f>
        <v>50</v>
      </c>
      <c r="T187" s="130">
        <f>'Heros Stats Yours'!T187</f>
        <v>0</v>
      </c>
      <c r="U187" s="130">
        <f>'Heros Stats Yours'!U187</f>
        <v>0</v>
      </c>
      <c r="V187" s="130">
        <f>'Heros Stats Yours'!V187</f>
        <v>1.8</v>
      </c>
      <c r="W187" s="130">
        <f>'Heros Stats Yours'!W187</f>
        <v>3.3</v>
      </c>
    </row>
    <row r="188" spans="1:23" ht="15" customHeight="1" x14ac:dyDescent="0.15">
      <c r="A188" s="101" t="b">
        <f>AND(IF((B188=Calculator!$B$19),1,0),IF((C188=Calculator!$D$19),1,0))</f>
        <v>0</v>
      </c>
      <c r="B188" s="130" t="str">
        <f>'Heros Stats Yours'!B188</f>
        <v>Rona</v>
      </c>
      <c r="C188" s="130">
        <f>'Heros Stats Yours'!C188</f>
        <v>7</v>
      </c>
      <c r="D188" s="130">
        <f>'Heros Stats Yours'!D188</f>
        <v>1339</v>
      </c>
      <c r="E188" s="130">
        <f>'Heros Stats Yours'!E188</f>
        <v>0</v>
      </c>
      <c r="F188" s="130">
        <f>'Heros Stats Yours'!F188</f>
        <v>0</v>
      </c>
      <c r="G188" s="130">
        <f>'Heros Stats Yours'!G188</f>
        <v>0</v>
      </c>
      <c r="H188" s="130">
        <f>'Heros Stats Yours'!H188</f>
        <v>125.09090909090912</v>
      </c>
      <c r="I188" s="130">
        <f>'Heros Stats Yours'!I188</f>
        <v>1.0709090909090904</v>
      </c>
      <c r="J188" s="130">
        <f>'Heros Stats Yours'!J188</f>
        <v>0</v>
      </c>
      <c r="K188" s="130">
        <f>'Heros Stats Yours'!K188</f>
        <v>0</v>
      </c>
      <c r="L188" s="130">
        <f>'Heros Stats Yours'!L188</f>
        <v>0</v>
      </c>
      <c r="M188" s="130">
        <f>'Heros Stats Yours'!M188</f>
        <v>0</v>
      </c>
      <c r="N188" s="130">
        <f>'Heros Stats Yours'!N188</f>
        <v>0.5</v>
      </c>
      <c r="O188" s="130">
        <f>'Heros Stats Yours'!O188</f>
        <v>0</v>
      </c>
      <c r="P188" s="130">
        <f>'Heros Stats Yours'!P188</f>
        <v>0</v>
      </c>
      <c r="Q188" s="130">
        <f>'Heros Stats Yours'!Q188</f>
        <v>0</v>
      </c>
      <c r="R188" s="130">
        <f>'Heros Stats Yours'!R188</f>
        <v>56</v>
      </c>
      <c r="S188" s="130">
        <f>'Heros Stats Yours'!S188</f>
        <v>56</v>
      </c>
      <c r="T188" s="130">
        <f>'Heros Stats Yours'!T188</f>
        <v>0</v>
      </c>
      <c r="U188" s="130">
        <f>'Heros Stats Yours'!U188</f>
        <v>0</v>
      </c>
      <c r="V188" s="130">
        <f>'Heros Stats Yours'!V188</f>
        <v>1.8</v>
      </c>
      <c r="W188" s="130">
        <f>'Heros Stats Yours'!W188</f>
        <v>3.3</v>
      </c>
    </row>
    <row r="189" spans="1:23" ht="15" customHeight="1" x14ac:dyDescent="0.15">
      <c r="A189" s="101" t="b">
        <f>AND(IF((B189=Calculator!$B$19),1,0),IF((C189=Calculator!$D$19),1,0))</f>
        <v>0</v>
      </c>
      <c r="B189" s="130" t="str">
        <f>'Heros Stats Yours'!B189</f>
        <v>Rona</v>
      </c>
      <c r="C189" s="130">
        <f>'Heros Stats Yours'!C189</f>
        <v>8</v>
      </c>
      <c r="D189" s="130">
        <f>'Heros Stats Yours'!D189</f>
        <v>1429</v>
      </c>
      <c r="E189" s="130">
        <f>'Heros Stats Yours'!E189</f>
        <v>0</v>
      </c>
      <c r="F189" s="130">
        <f>'Heros Stats Yours'!F189</f>
        <v>0</v>
      </c>
      <c r="G189" s="130">
        <f>'Heros Stats Yours'!G189</f>
        <v>0</v>
      </c>
      <c r="H189" s="130">
        <f>'Heros Stats Yours'!H189</f>
        <v>131.27272727272731</v>
      </c>
      <c r="I189" s="130">
        <f>'Heros Stats Yours'!I189</f>
        <v>1.0827272727272721</v>
      </c>
      <c r="J189" s="130">
        <f>'Heros Stats Yours'!J189</f>
        <v>0</v>
      </c>
      <c r="K189" s="130">
        <f>'Heros Stats Yours'!K189</f>
        <v>0</v>
      </c>
      <c r="L189" s="130">
        <f>'Heros Stats Yours'!L189</f>
        <v>0</v>
      </c>
      <c r="M189" s="130">
        <f>'Heros Stats Yours'!M189</f>
        <v>0</v>
      </c>
      <c r="N189" s="130">
        <f>'Heros Stats Yours'!N189</f>
        <v>0.5</v>
      </c>
      <c r="O189" s="130">
        <f>'Heros Stats Yours'!O189</f>
        <v>0</v>
      </c>
      <c r="P189" s="130">
        <f>'Heros Stats Yours'!P189</f>
        <v>0</v>
      </c>
      <c r="Q189" s="130">
        <f>'Heros Stats Yours'!Q189</f>
        <v>0</v>
      </c>
      <c r="R189" s="130">
        <f>'Heros Stats Yours'!R189</f>
        <v>62</v>
      </c>
      <c r="S189" s="130">
        <f>'Heros Stats Yours'!S189</f>
        <v>62</v>
      </c>
      <c r="T189" s="130">
        <f>'Heros Stats Yours'!T189</f>
        <v>0</v>
      </c>
      <c r="U189" s="130">
        <f>'Heros Stats Yours'!U189</f>
        <v>0</v>
      </c>
      <c r="V189" s="130">
        <f>'Heros Stats Yours'!V189</f>
        <v>1.8</v>
      </c>
      <c r="W189" s="130">
        <f>'Heros Stats Yours'!W189</f>
        <v>3.3</v>
      </c>
    </row>
    <row r="190" spans="1:23" ht="15" customHeight="1" x14ac:dyDescent="0.15">
      <c r="A190" s="101" t="b">
        <f>AND(IF((B190=Calculator!$B$19),1,0),IF((C190=Calculator!$D$19),1,0))</f>
        <v>0</v>
      </c>
      <c r="B190" s="130" t="str">
        <f>'Heros Stats Yours'!B190</f>
        <v>Rona</v>
      </c>
      <c r="C190" s="130">
        <f>'Heros Stats Yours'!C190</f>
        <v>9</v>
      </c>
      <c r="D190" s="130">
        <f>'Heros Stats Yours'!D190</f>
        <v>1519</v>
      </c>
      <c r="E190" s="130">
        <f>'Heros Stats Yours'!E190</f>
        <v>0</v>
      </c>
      <c r="F190" s="130">
        <f>'Heros Stats Yours'!F190</f>
        <v>0</v>
      </c>
      <c r="G190" s="130">
        <f>'Heros Stats Yours'!G190</f>
        <v>0</v>
      </c>
      <c r="H190" s="130">
        <f>'Heros Stats Yours'!H190</f>
        <v>137.4545454545455</v>
      </c>
      <c r="I190" s="130">
        <f>'Heros Stats Yours'!I190</f>
        <v>1.0945454545454538</v>
      </c>
      <c r="J190" s="130">
        <f>'Heros Stats Yours'!J190</f>
        <v>0</v>
      </c>
      <c r="K190" s="130">
        <f>'Heros Stats Yours'!K190</f>
        <v>0</v>
      </c>
      <c r="L190" s="130">
        <f>'Heros Stats Yours'!L190</f>
        <v>0</v>
      </c>
      <c r="M190" s="130">
        <f>'Heros Stats Yours'!M190</f>
        <v>0</v>
      </c>
      <c r="N190" s="130">
        <f>'Heros Stats Yours'!N190</f>
        <v>0.5</v>
      </c>
      <c r="O190" s="130">
        <f>'Heros Stats Yours'!O190</f>
        <v>0</v>
      </c>
      <c r="P190" s="130">
        <f>'Heros Stats Yours'!P190</f>
        <v>0</v>
      </c>
      <c r="Q190" s="130">
        <f>'Heros Stats Yours'!Q190</f>
        <v>0</v>
      </c>
      <c r="R190" s="130">
        <f>'Heros Stats Yours'!R190</f>
        <v>68</v>
      </c>
      <c r="S190" s="130">
        <f>'Heros Stats Yours'!S190</f>
        <v>68</v>
      </c>
      <c r="T190" s="130">
        <f>'Heros Stats Yours'!T190</f>
        <v>0</v>
      </c>
      <c r="U190" s="130">
        <f>'Heros Stats Yours'!U190</f>
        <v>0</v>
      </c>
      <c r="V190" s="130">
        <f>'Heros Stats Yours'!V190</f>
        <v>1.8</v>
      </c>
      <c r="W190" s="130">
        <f>'Heros Stats Yours'!W190</f>
        <v>3.3</v>
      </c>
    </row>
    <row r="191" spans="1:23" ht="15" customHeight="1" x14ac:dyDescent="0.15">
      <c r="A191" s="101" t="b">
        <f>AND(IF((B191=Calculator!$B$19),1,0),IF((C191=Calculator!$D$19),1,0))</f>
        <v>0</v>
      </c>
      <c r="B191" s="130" t="str">
        <f>'Heros Stats Yours'!B191</f>
        <v>Rona</v>
      </c>
      <c r="C191" s="130">
        <f>'Heros Stats Yours'!C191</f>
        <v>10</v>
      </c>
      <c r="D191" s="130">
        <f>'Heros Stats Yours'!D191</f>
        <v>1609</v>
      </c>
      <c r="E191" s="130">
        <f>'Heros Stats Yours'!E191</f>
        <v>0</v>
      </c>
      <c r="F191" s="130">
        <f>'Heros Stats Yours'!F191</f>
        <v>0</v>
      </c>
      <c r="G191" s="130">
        <f>'Heros Stats Yours'!G191</f>
        <v>0</v>
      </c>
      <c r="H191" s="130">
        <f>'Heros Stats Yours'!H191</f>
        <v>143.63636363636368</v>
      </c>
      <c r="I191" s="130">
        <f>'Heros Stats Yours'!I191</f>
        <v>1.1063636363636355</v>
      </c>
      <c r="J191" s="130">
        <f>'Heros Stats Yours'!J191</f>
        <v>0</v>
      </c>
      <c r="K191" s="130">
        <f>'Heros Stats Yours'!K191</f>
        <v>0</v>
      </c>
      <c r="L191" s="130">
        <f>'Heros Stats Yours'!L191</f>
        <v>0</v>
      </c>
      <c r="M191" s="130">
        <f>'Heros Stats Yours'!M191</f>
        <v>0</v>
      </c>
      <c r="N191" s="130">
        <f>'Heros Stats Yours'!N191</f>
        <v>0.5</v>
      </c>
      <c r="O191" s="130">
        <f>'Heros Stats Yours'!O191</f>
        <v>0</v>
      </c>
      <c r="P191" s="130">
        <f>'Heros Stats Yours'!P191</f>
        <v>0</v>
      </c>
      <c r="Q191" s="130">
        <f>'Heros Stats Yours'!Q191</f>
        <v>0</v>
      </c>
      <c r="R191" s="130">
        <f>'Heros Stats Yours'!R191</f>
        <v>74</v>
      </c>
      <c r="S191" s="130">
        <f>'Heros Stats Yours'!S191</f>
        <v>74</v>
      </c>
      <c r="T191" s="130">
        <f>'Heros Stats Yours'!T191</f>
        <v>0</v>
      </c>
      <c r="U191" s="130">
        <f>'Heros Stats Yours'!U191</f>
        <v>0</v>
      </c>
      <c r="V191" s="130">
        <f>'Heros Stats Yours'!V191</f>
        <v>1.8</v>
      </c>
      <c r="W191" s="130">
        <f>'Heros Stats Yours'!W191</f>
        <v>3.3</v>
      </c>
    </row>
    <row r="192" spans="1:23" ht="15" customHeight="1" x14ac:dyDescent="0.15">
      <c r="A192" s="101" t="b">
        <f>AND(IF((B192=Calculator!$B$19),1,0),IF((C192=Calculator!$D$19),1,0))</f>
        <v>0</v>
      </c>
      <c r="B192" s="130" t="str">
        <f>'Heros Stats Yours'!B192</f>
        <v>Rona</v>
      </c>
      <c r="C192" s="130">
        <f>'Heros Stats Yours'!C192</f>
        <v>11</v>
      </c>
      <c r="D192" s="130">
        <f>'Heros Stats Yours'!D192</f>
        <v>1699</v>
      </c>
      <c r="E192" s="130">
        <f>'Heros Stats Yours'!E192</f>
        <v>0</v>
      </c>
      <c r="F192" s="130">
        <f>'Heros Stats Yours'!F192</f>
        <v>0</v>
      </c>
      <c r="G192" s="130">
        <f>'Heros Stats Yours'!G192</f>
        <v>0</v>
      </c>
      <c r="H192" s="130">
        <f>'Heros Stats Yours'!H192</f>
        <v>149.81818181818187</v>
      </c>
      <c r="I192" s="130">
        <f>'Heros Stats Yours'!I192</f>
        <v>1.1181818181818173</v>
      </c>
      <c r="J192" s="130">
        <f>'Heros Stats Yours'!J192</f>
        <v>0</v>
      </c>
      <c r="K192" s="130">
        <f>'Heros Stats Yours'!K192</f>
        <v>0</v>
      </c>
      <c r="L192" s="130">
        <f>'Heros Stats Yours'!L192</f>
        <v>0</v>
      </c>
      <c r="M192" s="130">
        <f>'Heros Stats Yours'!M192</f>
        <v>0</v>
      </c>
      <c r="N192" s="130">
        <f>'Heros Stats Yours'!N192</f>
        <v>0.5</v>
      </c>
      <c r="O192" s="130">
        <f>'Heros Stats Yours'!O192</f>
        <v>0</v>
      </c>
      <c r="P192" s="130">
        <f>'Heros Stats Yours'!P192</f>
        <v>0</v>
      </c>
      <c r="Q192" s="130">
        <f>'Heros Stats Yours'!Q192</f>
        <v>0</v>
      </c>
      <c r="R192" s="130">
        <f>'Heros Stats Yours'!R192</f>
        <v>80</v>
      </c>
      <c r="S192" s="130">
        <f>'Heros Stats Yours'!S192</f>
        <v>80</v>
      </c>
      <c r="T192" s="130">
        <f>'Heros Stats Yours'!T192</f>
        <v>0</v>
      </c>
      <c r="U192" s="130">
        <f>'Heros Stats Yours'!U192</f>
        <v>0</v>
      </c>
      <c r="V192" s="130">
        <f>'Heros Stats Yours'!V192</f>
        <v>1.8</v>
      </c>
      <c r="W192" s="130">
        <f>'Heros Stats Yours'!W192</f>
        <v>3.3</v>
      </c>
    </row>
    <row r="193" spans="1:23" ht="15" customHeight="1" x14ac:dyDescent="0.15">
      <c r="A193" s="101" t="b">
        <f>AND(IF((B193=Calculator!$B$19),1,0),IF((C193=Calculator!$D$19),1,0))</f>
        <v>0</v>
      </c>
      <c r="B193" s="130" t="str">
        <f>'Heros Stats Yours'!B193</f>
        <v>Rona</v>
      </c>
      <c r="C193" s="130">
        <f>'Heros Stats Yours'!C193</f>
        <v>12</v>
      </c>
      <c r="D193" s="130">
        <f>'Heros Stats Yours'!D193</f>
        <v>1789</v>
      </c>
      <c r="E193" s="130">
        <f>'Heros Stats Yours'!E193</f>
        <v>0</v>
      </c>
      <c r="F193" s="130">
        <f>'Heros Stats Yours'!F193</f>
        <v>0</v>
      </c>
      <c r="G193" s="130">
        <f>'Heros Stats Yours'!G193</f>
        <v>0</v>
      </c>
      <c r="H193" s="130">
        <f>'Heros Stats Yours'!H193</f>
        <v>156.00000000000006</v>
      </c>
      <c r="I193" s="130">
        <f>'Heros Stats Yours'!I193</f>
        <v>1.129999999999999</v>
      </c>
      <c r="J193" s="130">
        <f>'Heros Stats Yours'!J193</f>
        <v>0</v>
      </c>
      <c r="K193" s="130">
        <f>'Heros Stats Yours'!K193</f>
        <v>0</v>
      </c>
      <c r="L193" s="130">
        <f>'Heros Stats Yours'!L193</f>
        <v>0</v>
      </c>
      <c r="M193" s="130">
        <f>'Heros Stats Yours'!M193</f>
        <v>0</v>
      </c>
      <c r="N193" s="130">
        <f>'Heros Stats Yours'!N193</f>
        <v>0.5</v>
      </c>
      <c r="O193" s="130">
        <f>'Heros Stats Yours'!O193</f>
        <v>0</v>
      </c>
      <c r="P193" s="130">
        <f>'Heros Stats Yours'!P193</f>
        <v>0</v>
      </c>
      <c r="Q193" s="130">
        <f>'Heros Stats Yours'!Q193</f>
        <v>0</v>
      </c>
      <c r="R193" s="130">
        <f>'Heros Stats Yours'!R193</f>
        <v>86</v>
      </c>
      <c r="S193" s="130">
        <f>'Heros Stats Yours'!S193</f>
        <v>86</v>
      </c>
      <c r="T193" s="130">
        <f>'Heros Stats Yours'!T193</f>
        <v>0</v>
      </c>
      <c r="U193" s="130">
        <f>'Heros Stats Yours'!U193</f>
        <v>0</v>
      </c>
      <c r="V193" s="130">
        <f>'Heros Stats Yours'!V193</f>
        <v>1.8</v>
      </c>
      <c r="W193" s="130">
        <f>'Heros Stats Yours'!W193</f>
        <v>3.3</v>
      </c>
    </row>
    <row r="194" spans="1:23" ht="15" customHeight="1" x14ac:dyDescent="0.15">
      <c r="A194" s="101" t="b">
        <f>AND(IF((B194=Calculator!$B$19),1,0),IF((C194=Calculator!$D$19),1,0))</f>
        <v>0</v>
      </c>
      <c r="B194" s="130" t="s">
        <v>795</v>
      </c>
      <c r="C194" s="130">
        <f>'Heros Stats Yours'!C194</f>
        <v>1</v>
      </c>
      <c r="D194" s="130">
        <f>'Heros Stats Yours'!D194</f>
        <v>1563</v>
      </c>
      <c r="E194" s="130">
        <f>'Heros Stats Yours'!E194</f>
        <v>0</v>
      </c>
      <c r="F194" s="130">
        <f>'Heros Stats Yours'!F194</f>
        <v>732</v>
      </c>
      <c r="G194" s="130">
        <f>'Heros Stats Yours'!G194</f>
        <v>0</v>
      </c>
      <c r="H194" s="130">
        <f>'Heros Stats Yours'!H194</f>
        <v>128</v>
      </c>
      <c r="I194" s="130">
        <f>'Heros Stats Yours'!I194</f>
        <v>1.36</v>
      </c>
      <c r="J194" s="130">
        <f>'Heros Stats Yours'!J194</f>
        <v>0</v>
      </c>
      <c r="K194" s="130">
        <f>'Heros Stats Yours'!K194</f>
        <v>0</v>
      </c>
      <c r="L194" s="130">
        <f>'Heros Stats Yours'!L194</f>
        <v>0</v>
      </c>
      <c r="M194" s="130">
        <f>'Heros Stats Yours'!M194</f>
        <v>0</v>
      </c>
      <c r="N194" s="130">
        <f>'Heros Stats Yours'!N194</f>
        <v>0.5</v>
      </c>
      <c r="O194" s="130">
        <f>'Heros Stats Yours'!O194</f>
        <v>0</v>
      </c>
      <c r="P194" s="130">
        <f>'Heros Stats Yours'!P194</f>
        <v>0</v>
      </c>
      <c r="Q194" s="130">
        <f>'Heros Stats Yours'!Q194</f>
        <v>0</v>
      </c>
      <c r="R194" s="130">
        <f>'Heros Stats Yours'!R194</f>
        <v>86</v>
      </c>
      <c r="S194" s="130">
        <f>'Heros Stats Yours'!S194</f>
        <v>86</v>
      </c>
      <c r="T194" s="130">
        <f>'Heros Stats Yours'!T194</f>
        <v>0</v>
      </c>
      <c r="U194" s="130">
        <f>'Heros Stats Yours'!U194</f>
        <v>0</v>
      </c>
      <c r="V194" s="130">
        <f>'Heros Stats Yours'!V194</f>
        <v>5.5</v>
      </c>
      <c r="W194" s="130">
        <f>'Heros Stats Yours'!W194</f>
        <v>3.1</v>
      </c>
    </row>
    <row r="195" spans="1:23" ht="15" customHeight="1" x14ac:dyDescent="0.15">
      <c r="A195" s="101" t="b">
        <f>AND(IF((B195=Calculator!$B$19),1,0),IF((C195=Calculator!$D$19),1,0))</f>
        <v>0</v>
      </c>
      <c r="B195" s="130" t="s">
        <v>795</v>
      </c>
      <c r="C195" s="130">
        <f>'Heros Stats Yours'!C195</f>
        <v>2</v>
      </c>
      <c r="D195" s="130">
        <f>'Heros Stats Yours'!D195</f>
        <v>650</v>
      </c>
      <c r="E195" s="130">
        <f>'Heros Stats Yours'!E195</f>
        <v>0</v>
      </c>
      <c r="F195" s="130">
        <f>'Heros Stats Yours'!F195</f>
        <v>380</v>
      </c>
      <c r="G195" s="130">
        <f>'Heros Stats Yours'!G195</f>
        <v>0</v>
      </c>
      <c r="H195" s="130">
        <f>'Heros Stats Yours'!H195</f>
        <v>63</v>
      </c>
      <c r="I195" s="130">
        <f>'Heros Stats Yours'!I195</f>
        <v>1</v>
      </c>
      <c r="J195" s="130">
        <f>'Heros Stats Yours'!J195</f>
        <v>0</v>
      </c>
      <c r="K195" s="130">
        <f>'Heros Stats Yours'!K195</f>
        <v>0</v>
      </c>
      <c r="L195" s="130">
        <f>'Heros Stats Yours'!L195</f>
        <v>0</v>
      </c>
      <c r="M195" s="130">
        <f>'Heros Stats Yours'!M195</f>
        <v>0</v>
      </c>
      <c r="N195" s="130">
        <f>'Heros Stats Yours'!N195</f>
        <v>0.5</v>
      </c>
      <c r="O195" s="130">
        <f>'Heros Stats Yours'!O195</f>
        <v>0</v>
      </c>
      <c r="P195" s="130">
        <f>'Heros Stats Yours'!P195</f>
        <v>0</v>
      </c>
      <c r="Q195" s="130">
        <f>'Heros Stats Yours'!Q195</f>
        <v>0</v>
      </c>
      <c r="R195" s="130">
        <f>'Heros Stats Yours'!R195</f>
        <v>20</v>
      </c>
      <c r="S195" s="130">
        <f>'Heros Stats Yours'!S195</f>
        <v>20</v>
      </c>
      <c r="T195" s="130">
        <f>'Heros Stats Yours'!T195</f>
        <v>0</v>
      </c>
      <c r="U195" s="130">
        <f>'Heros Stats Yours'!U195</f>
        <v>0</v>
      </c>
      <c r="V195" s="130">
        <f>'Heros Stats Yours'!V195</f>
        <v>5.5</v>
      </c>
      <c r="W195" s="130">
        <f>'Heros Stats Yours'!W195</f>
        <v>3.1</v>
      </c>
    </row>
    <row r="196" spans="1:23" ht="15" customHeight="1" x14ac:dyDescent="0.15">
      <c r="A196" s="101" t="b">
        <f>AND(IF((B196=Calculator!$B$19),1,0),IF((C196=Calculator!$D$19),1,0))</f>
        <v>0</v>
      </c>
      <c r="B196" s="130" t="s">
        <v>795</v>
      </c>
      <c r="C196" s="130">
        <f>'Heros Stats Yours'!C196</f>
        <v>3</v>
      </c>
      <c r="D196" s="130">
        <f>'Heros Stats Yours'!D196</f>
        <v>83</v>
      </c>
      <c r="E196" s="130">
        <f>'Heros Stats Yours'!E196</f>
        <v>0</v>
      </c>
      <c r="F196" s="130">
        <f>'Heros Stats Yours'!F196</f>
        <v>32</v>
      </c>
      <c r="G196" s="130">
        <f>'Heros Stats Yours'!G196</f>
        <v>0</v>
      </c>
      <c r="H196" s="130">
        <f>'Heros Stats Yours'!H196</f>
        <v>5.9090909090909092</v>
      </c>
      <c r="I196" s="130">
        <f>'Heros Stats Yours'!I196</f>
        <v>3.2727272727272737E-2</v>
      </c>
      <c r="J196" s="130">
        <f>'Heros Stats Yours'!J196</f>
        <v>0</v>
      </c>
      <c r="K196" s="130">
        <f>'Heros Stats Yours'!K196</f>
        <v>0</v>
      </c>
      <c r="L196" s="130">
        <f>'Heros Stats Yours'!L196</f>
        <v>0</v>
      </c>
      <c r="M196" s="130">
        <f>'Heros Stats Yours'!M196</f>
        <v>0</v>
      </c>
      <c r="N196" s="130">
        <f>'Heros Stats Yours'!N196</f>
        <v>0</v>
      </c>
      <c r="O196" s="130">
        <f>'Heros Stats Yours'!O196</f>
        <v>0</v>
      </c>
      <c r="P196" s="130">
        <f>'Heros Stats Yours'!P196</f>
        <v>0</v>
      </c>
      <c r="Q196" s="130">
        <f>'Heros Stats Yours'!Q196</f>
        <v>0</v>
      </c>
      <c r="R196" s="130">
        <f>'Heros Stats Yours'!R196</f>
        <v>6</v>
      </c>
      <c r="S196" s="130">
        <f>'Heros Stats Yours'!S196</f>
        <v>6</v>
      </c>
      <c r="T196" s="130">
        <f>'Heros Stats Yours'!T196</f>
        <v>0</v>
      </c>
      <c r="U196" s="130">
        <f>'Heros Stats Yours'!U196</f>
        <v>0</v>
      </c>
      <c r="V196" s="130">
        <f>'Heros Stats Yours'!V196</f>
        <v>0</v>
      </c>
      <c r="W196" s="130">
        <f>'Heros Stats Yours'!W196</f>
        <v>0</v>
      </c>
    </row>
    <row r="197" spans="1:23" ht="15" customHeight="1" x14ac:dyDescent="0.15">
      <c r="A197" s="101" t="b">
        <f>AND(IF((B197=Calculator!$B$19),1,0),IF((C197=Calculator!$D$19),1,0))</f>
        <v>0</v>
      </c>
      <c r="B197" s="130" t="s">
        <v>795</v>
      </c>
      <c r="C197" s="130">
        <f>'Heros Stats Yours'!C197</f>
        <v>4</v>
      </c>
      <c r="D197" s="130">
        <f>'Heros Stats Yours'!D197</f>
        <v>650</v>
      </c>
      <c r="E197" s="130">
        <f>'Heros Stats Yours'!E197</f>
        <v>0</v>
      </c>
      <c r="F197" s="130">
        <f>'Heros Stats Yours'!F197</f>
        <v>380</v>
      </c>
      <c r="G197" s="130">
        <f>'Heros Stats Yours'!G197</f>
        <v>0</v>
      </c>
      <c r="H197" s="130">
        <f>'Heros Stats Yours'!H197</f>
        <v>63</v>
      </c>
      <c r="I197" s="130">
        <f>'Heros Stats Yours'!I197</f>
        <v>1</v>
      </c>
      <c r="J197" s="130">
        <f>'Heros Stats Yours'!J197</f>
        <v>0</v>
      </c>
      <c r="K197" s="130">
        <f>'Heros Stats Yours'!K197</f>
        <v>0</v>
      </c>
      <c r="L197" s="130">
        <f>'Heros Stats Yours'!L197</f>
        <v>0</v>
      </c>
      <c r="M197" s="130">
        <f>'Heros Stats Yours'!M197</f>
        <v>0</v>
      </c>
      <c r="N197" s="130">
        <f>'Heros Stats Yours'!N197</f>
        <v>0.5</v>
      </c>
      <c r="O197" s="130">
        <f>'Heros Stats Yours'!O197</f>
        <v>0</v>
      </c>
      <c r="P197" s="130">
        <f>'Heros Stats Yours'!P197</f>
        <v>0</v>
      </c>
      <c r="Q197" s="130">
        <f>'Heros Stats Yours'!Q197</f>
        <v>0</v>
      </c>
      <c r="R197" s="130">
        <f>'Heros Stats Yours'!R197</f>
        <v>20</v>
      </c>
      <c r="S197" s="130">
        <f>'Heros Stats Yours'!S197</f>
        <v>20</v>
      </c>
      <c r="T197" s="130">
        <f>'Heros Stats Yours'!T197</f>
        <v>0</v>
      </c>
      <c r="U197" s="130">
        <f>'Heros Stats Yours'!U197</f>
        <v>0</v>
      </c>
      <c r="V197" s="130">
        <f>'Heros Stats Yours'!V197</f>
        <v>5.5</v>
      </c>
      <c r="W197" s="130">
        <f>'Heros Stats Yours'!W197</f>
        <v>3.1</v>
      </c>
    </row>
    <row r="198" spans="1:23" ht="15" customHeight="1" x14ac:dyDescent="0.15">
      <c r="A198" s="101" t="b">
        <f>AND(IF((B198=Calculator!$B$19),1,0),IF((C198=Calculator!$D$19),1,0))</f>
        <v>0</v>
      </c>
      <c r="B198" s="130" t="s">
        <v>795</v>
      </c>
      <c r="C198" s="130">
        <f>'Heros Stats Yours'!C198</f>
        <v>5</v>
      </c>
      <c r="D198" s="130">
        <f>'Heros Stats Yours'!D198</f>
        <v>733</v>
      </c>
      <c r="E198" s="130">
        <f>'Heros Stats Yours'!E198</f>
        <v>0</v>
      </c>
      <c r="F198" s="130">
        <f>'Heros Stats Yours'!F198</f>
        <v>412</v>
      </c>
      <c r="G198" s="130">
        <f>'Heros Stats Yours'!G198</f>
        <v>0</v>
      </c>
      <c r="H198" s="130">
        <f>'Heros Stats Yours'!H198</f>
        <v>68.909090909090907</v>
      </c>
      <c r="I198" s="130">
        <f>'Heros Stats Yours'!I198</f>
        <v>1.0327272727272727</v>
      </c>
      <c r="J198" s="130">
        <f>'Heros Stats Yours'!J198</f>
        <v>0</v>
      </c>
      <c r="K198" s="130">
        <f>'Heros Stats Yours'!K198</f>
        <v>0</v>
      </c>
      <c r="L198" s="130">
        <f>'Heros Stats Yours'!L198</f>
        <v>0</v>
      </c>
      <c r="M198" s="130">
        <f>'Heros Stats Yours'!M198</f>
        <v>0</v>
      </c>
      <c r="N198" s="130">
        <f>'Heros Stats Yours'!N198</f>
        <v>0.5</v>
      </c>
      <c r="O198" s="130">
        <f>'Heros Stats Yours'!O198</f>
        <v>0</v>
      </c>
      <c r="P198" s="130">
        <f>'Heros Stats Yours'!P198</f>
        <v>0</v>
      </c>
      <c r="Q198" s="130">
        <f>'Heros Stats Yours'!Q198</f>
        <v>0</v>
      </c>
      <c r="R198" s="130">
        <f>'Heros Stats Yours'!R198</f>
        <v>26</v>
      </c>
      <c r="S198" s="130">
        <f>'Heros Stats Yours'!S198</f>
        <v>26</v>
      </c>
      <c r="T198" s="130">
        <f>'Heros Stats Yours'!T198</f>
        <v>0</v>
      </c>
      <c r="U198" s="130">
        <f>'Heros Stats Yours'!U198</f>
        <v>0</v>
      </c>
      <c r="V198" s="130">
        <f>'Heros Stats Yours'!V198</f>
        <v>5.5</v>
      </c>
      <c r="W198" s="130">
        <f>'Heros Stats Yours'!W198</f>
        <v>3.1</v>
      </c>
    </row>
    <row r="199" spans="1:23" ht="15" customHeight="1" x14ac:dyDescent="0.15">
      <c r="A199" s="101" t="b">
        <f>AND(IF((B199=Calculator!$B$19),1,0),IF((C199=Calculator!$D$19),1,0))</f>
        <v>0</v>
      </c>
      <c r="B199" s="130" t="s">
        <v>795</v>
      </c>
      <c r="C199" s="130">
        <f>'Heros Stats Yours'!C199</f>
        <v>6</v>
      </c>
      <c r="D199" s="130">
        <f>'Heros Stats Yours'!D199</f>
        <v>816</v>
      </c>
      <c r="E199" s="130">
        <f>'Heros Stats Yours'!E199</f>
        <v>0</v>
      </c>
      <c r="F199" s="130">
        <f>'Heros Stats Yours'!F199</f>
        <v>444</v>
      </c>
      <c r="G199" s="130">
        <f>'Heros Stats Yours'!G199</f>
        <v>0</v>
      </c>
      <c r="H199" s="130">
        <f>'Heros Stats Yours'!H199</f>
        <v>74.818181818181813</v>
      </c>
      <c r="I199" s="130">
        <f>'Heros Stats Yours'!I199</f>
        <v>1.0654545454545454</v>
      </c>
      <c r="J199" s="130">
        <f>'Heros Stats Yours'!J199</f>
        <v>0</v>
      </c>
      <c r="K199" s="130">
        <f>'Heros Stats Yours'!K199</f>
        <v>0</v>
      </c>
      <c r="L199" s="130">
        <f>'Heros Stats Yours'!L199</f>
        <v>0</v>
      </c>
      <c r="M199" s="130">
        <f>'Heros Stats Yours'!M199</f>
        <v>0</v>
      </c>
      <c r="N199" s="130">
        <f>'Heros Stats Yours'!N199</f>
        <v>0.5</v>
      </c>
      <c r="O199" s="130">
        <f>'Heros Stats Yours'!O199</f>
        <v>0</v>
      </c>
      <c r="P199" s="130">
        <f>'Heros Stats Yours'!P199</f>
        <v>0</v>
      </c>
      <c r="Q199" s="130">
        <f>'Heros Stats Yours'!Q199</f>
        <v>0</v>
      </c>
      <c r="R199" s="130">
        <f>'Heros Stats Yours'!R199</f>
        <v>32</v>
      </c>
      <c r="S199" s="130">
        <f>'Heros Stats Yours'!S199</f>
        <v>32</v>
      </c>
      <c r="T199" s="130">
        <f>'Heros Stats Yours'!T199</f>
        <v>0</v>
      </c>
      <c r="U199" s="130">
        <f>'Heros Stats Yours'!U199</f>
        <v>0</v>
      </c>
      <c r="V199" s="130">
        <f>'Heros Stats Yours'!V199</f>
        <v>5.5</v>
      </c>
      <c r="W199" s="130">
        <f>'Heros Stats Yours'!W199</f>
        <v>3.1</v>
      </c>
    </row>
    <row r="200" spans="1:23" ht="15" customHeight="1" x14ac:dyDescent="0.15">
      <c r="A200" s="101" t="b">
        <f>AND(IF((B200=Calculator!$B$19),1,0),IF((C200=Calculator!$D$19),1,0))</f>
        <v>0</v>
      </c>
      <c r="B200" s="130" t="s">
        <v>795</v>
      </c>
      <c r="C200" s="130">
        <f>'Heros Stats Yours'!C200</f>
        <v>7</v>
      </c>
      <c r="D200" s="130">
        <f>'Heros Stats Yours'!D200</f>
        <v>899</v>
      </c>
      <c r="E200" s="130">
        <f>'Heros Stats Yours'!E200</f>
        <v>0</v>
      </c>
      <c r="F200" s="130">
        <f>'Heros Stats Yours'!F200</f>
        <v>476</v>
      </c>
      <c r="G200" s="130">
        <f>'Heros Stats Yours'!G200</f>
        <v>0</v>
      </c>
      <c r="H200" s="130">
        <f>'Heros Stats Yours'!H200</f>
        <v>80.72727272727272</v>
      </c>
      <c r="I200" s="130">
        <f>'Heros Stats Yours'!I200</f>
        <v>1.0981818181818181</v>
      </c>
      <c r="J200" s="130">
        <f>'Heros Stats Yours'!J200</f>
        <v>0</v>
      </c>
      <c r="K200" s="130">
        <f>'Heros Stats Yours'!K200</f>
        <v>0</v>
      </c>
      <c r="L200" s="130">
        <f>'Heros Stats Yours'!L200</f>
        <v>0</v>
      </c>
      <c r="M200" s="130">
        <f>'Heros Stats Yours'!M200</f>
        <v>0</v>
      </c>
      <c r="N200" s="130">
        <f>'Heros Stats Yours'!N200</f>
        <v>0.5</v>
      </c>
      <c r="O200" s="130">
        <f>'Heros Stats Yours'!O200</f>
        <v>0</v>
      </c>
      <c r="P200" s="130">
        <f>'Heros Stats Yours'!P200</f>
        <v>0</v>
      </c>
      <c r="Q200" s="130">
        <f>'Heros Stats Yours'!Q200</f>
        <v>0</v>
      </c>
      <c r="R200" s="130">
        <f>'Heros Stats Yours'!R200</f>
        <v>38</v>
      </c>
      <c r="S200" s="130">
        <f>'Heros Stats Yours'!S200</f>
        <v>38</v>
      </c>
      <c r="T200" s="130">
        <f>'Heros Stats Yours'!T200</f>
        <v>0</v>
      </c>
      <c r="U200" s="130">
        <f>'Heros Stats Yours'!U200</f>
        <v>0</v>
      </c>
      <c r="V200" s="130">
        <f>'Heros Stats Yours'!V200</f>
        <v>5.5</v>
      </c>
      <c r="W200" s="130">
        <f>'Heros Stats Yours'!W200</f>
        <v>3.1</v>
      </c>
    </row>
    <row r="201" spans="1:23" ht="15" customHeight="1" x14ac:dyDescent="0.15">
      <c r="A201" s="101" t="b">
        <f>AND(IF((B201=Calculator!$B$19),1,0),IF((C201=Calculator!$D$19),1,0))</f>
        <v>0</v>
      </c>
      <c r="B201" s="130" t="s">
        <v>795</v>
      </c>
      <c r="C201" s="130">
        <f>'Heros Stats Yours'!C201</f>
        <v>8</v>
      </c>
      <c r="D201" s="130">
        <f>'Heros Stats Yours'!D201</f>
        <v>982</v>
      </c>
      <c r="E201" s="130">
        <f>'Heros Stats Yours'!E201</f>
        <v>0</v>
      </c>
      <c r="F201" s="130">
        <f>'Heros Stats Yours'!F201</f>
        <v>508</v>
      </c>
      <c r="G201" s="130">
        <f>'Heros Stats Yours'!G201</f>
        <v>0</v>
      </c>
      <c r="H201" s="130">
        <f>'Heros Stats Yours'!H201</f>
        <v>86.636363636363626</v>
      </c>
      <c r="I201" s="130">
        <f>'Heros Stats Yours'!I201</f>
        <v>1.1309090909090909</v>
      </c>
      <c r="J201" s="130">
        <f>'Heros Stats Yours'!J201</f>
        <v>0</v>
      </c>
      <c r="K201" s="130">
        <f>'Heros Stats Yours'!K201</f>
        <v>0</v>
      </c>
      <c r="L201" s="130">
        <f>'Heros Stats Yours'!L201</f>
        <v>0</v>
      </c>
      <c r="M201" s="130">
        <f>'Heros Stats Yours'!M201</f>
        <v>0</v>
      </c>
      <c r="N201" s="130">
        <f>'Heros Stats Yours'!N201</f>
        <v>0.5</v>
      </c>
      <c r="O201" s="130">
        <f>'Heros Stats Yours'!O201</f>
        <v>0</v>
      </c>
      <c r="P201" s="130">
        <f>'Heros Stats Yours'!P201</f>
        <v>0</v>
      </c>
      <c r="Q201" s="130">
        <f>'Heros Stats Yours'!Q201</f>
        <v>0</v>
      </c>
      <c r="R201" s="130">
        <f>'Heros Stats Yours'!R201</f>
        <v>44</v>
      </c>
      <c r="S201" s="130">
        <f>'Heros Stats Yours'!S201</f>
        <v>44</v>
      </c>
      <c r="T201" s="130">
        <f>'Heros Stats Yours'!T201</f>
        <v>0</v>
      </c>
      <c r="U201" s="130">
        <f>'Heros Stats Yours'!U201</f>
        <v>0</v>
      </c>
      <c r="V201" s="130">
        <f>'Heros Stats Yours'!V201</f>
        <v>5.5</v>
      </c>
      <c r="W201" s="130">
        <f>'Heros Stats Yours'!W201</f>
        <v>3.1</v>
      </c>
    </row>
    <row r="202" spans="1:23" ht="15" customHeight="1" x14ac:dyDescent="0.15">
      <c r="A202" s="101" t="b">
        <f>AND(IF((B202=Calculator!$B$19),1,0),IF((C202=Calculator!$D$19),1,0))</f>
        <v>0</v>
      </c>
      <c r="B202" s="130" t="s">
        <v>795</v>
      </c>
      <c r="C202" s="130">
        <f>'Heros Stats Yours'!C202</f>
        <v>9</v>
      </c>
      <c r="D202" s="130">
        <f>'Heros Stats Yours'!D202</f>
        <v>1065</v>
      </c>
      <c r="E202" s="130">
        <f>'Heros Stats Yours'!E202</f>
        <v>0</v>
      </c>
      <c r="F202" s="130">
        <f>'Heros Stats Yours'!F202</f>
        <v>540</v>
      </c>
      <c r="G202" s="130">
        <f>'Heros Stats Yours'!G202</f>
        <v>0</v>
      </c>
      <c r="H202" s="130">
        <f>'Heros Stats Yours'!H202</f>
        <v>92.545454545454533</v>
      </c>
      <c r="I202" s="130">
        <f>'Heros Stats Yours'!I202</f>
        <v>1.1636363636363636</v>
      </c>
      <c r="J202" s="130">
        <f>'Heros Stats Yours'!J202</f>
        <v>0</v>
      </c>
      <c r="K202" s="130">
        <f>'Heros Stats Yours'!K202</f>
        <v>0</v>
      </c>
      <c r="L202" s="130">
        <f>'Heros Stats Yours'!L202</f>
        <v>0</v>
      </c>
      <c r="M202" s="130">
        <f>'Heros Stats Yours'!M202</f>
        <v>0</v>
      </c>
      <c r="N202" s="130">
        <f>'Heros Stats Yours'!N202</f>
        <v>0.5</v>
      </c>
      <c r="O202" s="130">
        <f>'Heros Stats Yours'!O202</f>
        <v>0</v>
      </c>
      <c r="P202" s="130">
        <f>'Heros Stats Yours'!P202</f>
        <v>0</v>
      </c>
      <c r="Q202" s="130">
        <f>'Heros Stats Yours'!Q202</f>
        <v>0</v>
      </c>
      <c r="R202" s="130">
        <f>'Heros Stats Yours'!R202</f>
        <v>50</v>
      </c>
      <c r="S202" s="130">
        <f>'Heros Stats Yours'!S202</f>
        <v>50</v>
      </c>
      <c r="T202" s="130">
        <f>'Heros Stats Yours'!T202</f>
        <v>0</v>
      </c>
      <c r="U202" s="130">
        <f>'Heros Stats Yours'!U202</f>
        <v>0</v>
      </c>
      <c r="V202" s="130">
        <f>'Heros Stats Yours'!V202</f>
        <v>5.5</v>
      </c>
      <c r="W202" s="130">
        <f>'Heros Stats Yours'!W202</f>
        <v>3.1</v>
      </c>
    </row>
    <row r="203" spans="1:23" ht="15" customHeight="1" x14ac:dyDescent="0.15">
      <c r="A203" s="101" t="b">
        <f>AND(IF((B203=Calculator!$B$19),1,0),IF((C203=Calculator!$D$19),1,0))</f>
        <v>0</v>
      </c>
      <c r="B203" s="130" t="s">
        <v>795</v>
      </c>
      <c r="C203" s="130">
        <f>'Heros Stats Yours'!C203</f>
        <v>10</v>
      </c>
      <c r="D203" s="130">
        <f>'Heros Stats Yours'!D203</f>
        <v>1148</v>
      </c>
      <c r="E203" s="130">
        <f>'Heros Stats Yours'!E203</f>
        <v>0</v>
      </c>
      <c r="F203" s="130">
        <f>'Heros Stats Yours'!F203</f>
        <v>572</v>
      </c>
      <c r="G203" s="130">
        <f>'Heros Stats Yours'!G203</f>
        <v>0</v>
      </c>
      <c r="H203" s="130">
        <f>'Heros Stats Yours'!H203</f>
        <v>98.454545454545439</v>
      </c>
      <c r="I203" s="130">
        <f>'Heros Stats Yours'!I203</f>
        <v>1.1963636363636363</v>
      </c>
      <c r="J203" s="130">
        <f>'Heros Stats Yours'!J203</f>
        <v>0</v>
      </c>
      <c r="K203" s="130">
        <f>'Heros Stats Yours'!K203</f>
        <v>0</v>
      </c>
      <c r="L203" s="130">
        <f>'Heros Stats Yours'!L203</f>
        <v>0</v>
      </c>
      <c r="M203" s="130">
        <f>'Heros Stats Yours'!M203</f>
        <v>0</v>
      </c>
      <c r="N203" s="130">
        <f>'Heros Stats Yours'!N203</f>
        <v>0.5</v>
      </c>
      <c r="O203" s="130">
        <f>'Heros Stats Yours'!O203</f>
        <v>0</v>
      </c>
      <c r="P203" s="130">
        <f>'Heros Stats Yours'!P203</f>
        <v>0</v>
      </c>
      <c r="Q203" s="130">
        <f>'Heros Stats Yours'!Q203</f>
        <v>0</v>
      </c>
      <c r="R203" s="130">
        <f>'Heros Stats Yours'!R203</f>
        <v>56</v>
      </c>
      <c r="S203" s="130">
        <f>'Heros Stats Yours'!S203</f>
        <v>56</v>
      </c>
      <c r="T203" s="130">
        <f>'Heros Stats Yours'!T203</f>
        <v>0</v>
      </c>
      <c r="U203" s="130">
        <f>'Heros Stats Yours'!U203</f>
        <v>0</v>
      </c>
      <c r="V203" s="130">
        <f>'Heros Stats Yours'!V203</f>
        <v>5.5</v>
      </c>
      <c r="W203" s="130">
        <f>'Heros Stats Yours'!W203</f>
        <v>3.1</v>
      </c>
    </row>
    <row r="204" spans="1:23" ht="15" customHeight="1" x14ac:dyDescent="0.15">
      <c r="A204" s="101" t="b">
        <f>AND(IF((B204=Calculator!$B$19),1,0),IF((C204=Calculator!$D$19),1,0))</f>
        <v>0</v>
      </c>
      <c r="B204" s="130" t="s">
        <v>795</v>
      </c>
      <c r="C204" s="130">
        <f>'Heros Stats Yours'!C204</f>
        <v>11</v>
      </c>
      <c r="D204" s="130">
        <f>'Heros Stats Yours'!D204</f>
        <v>1231</v>
      </c>
      <c r="E204" s="130">
        <f>'Heros Stats Yours'!E204</f>
        <v>0</v>
      </c>
      <c r="F204" s="130">
        <f>'Heros Stats Yours'!F204</f>
        <v>604</v>
      </c>
      <c r="G204" s="130">
        <f>'Heros Stats Yours'!G204</f>
        <v>0</v>
      </c>
      <c r="H204" s="130">
        <f>'Heros Stats Yours'!H204</f>
        <v>104.36363636363635</v>
      </c>
      <c r="I204" s="130">
        <f>'Heros Stats Yours'!I204</f>
        <v>1.229090909090909</v>
      </c>
      <c r="J204" s="130">
        <f>'Heros Stats Yours'!J204</f>
        <v>0</v>
      </c>
      <c r="K204" s="130">
        <f>'Heros Stats Yours'!K204</f>
        <v>0</v>
      </c>
      <c r="L204" s="130">
        <f>'Heros Stats Yours'!L204</f>
        <v>0</v>
      </c>
      <c r="M204" s="130">
        <f>'Heros Stats Yours'!M204</f>
        <v>0</v>
      </c>
      <c r="N204" s="130">
        <f>'Heros Stats Yours'!N204</f>
        <v>0.5</v>
      </c>
      <c r="O204" s="130">
        <f>'Heros Stats Yours'!O204</f>
        <v>0</v>
      </c>
      <c r="P204" s="130">
        <f>'Heros Stats Yours'!P204</f>
        <v>0</v>
      </c>
      <c r="Q204" s="130">
        <f>'Heros Stats Yours'!Q204</f>
        <v>0</v>
      </c>
      <c r="R204" s="130">
        <f>'Heros Stats Yours'!R204</f>
        <v>62</v>
      </c>
      <c r="S204" s="130">
        <f>'Heros Stats Yours'!S204</f>
        <v>62</v>
      </c>
      <c r="T204" s="130">
        <f>'Heros Stats Yours'!T204</f>
        <v>0</v>
      </c>
      <c r="U204" s="130">
        <f>'Heros Stats Yours'!U204</f>
        <v>0</v>
      </c>
      <c r="V204" s="130">
        <f>'Heros Stats Yours'!V204</f>
        <v>5.5</v>
      </c>
      <c r="W204" s="130">
        <f>'Heros Stats Yours'!W204</f>
        <v>3.1</v>
      </c>
    </row>
    <row r="205" spans="1:23" ht="15" customHeight="1" x14ac:dyDescent="0.15">
      <c r="A205" s="101" t="b">
        <f>AND(IF((B205=Calculator!$B$19),1,0),IF((C205=Calculator!$D$19),1,0))</f>
        <v>1</v>
      </c>
      <c r="B205" s="130" t="s">
        <v>795</v>
      </c>
      <c r="C205" s="130">
        <f>'Heros Stats Yours'!C205</f>
        <v>12</v>
      </c>
      <c r="D205" s="130">
        <f>'Heros Stats Yours'!D205</f>
        <v>1314</v>
      </c>
      <c r="E205" s="130">
        <f>'Heros Stats Yours'!E205</f>
        <v>0</v>
      </c>
      <c r="F205" s="130">
        <f>'Heros Stats Yours'!F205</f>
        <v>636</v>
      </c>
      <c r="G205" s="130">
        <f>'Heros Stats Yours'!G205</f>
        <v>0</v>
      </c>
      <c r="H205" s="130">
        <f>'Heros Stats Yours'!H205</f>
        <v>110.27272727272725</v>
      </c>
      <c r="I205" s="130">
        <f>'Heros Stats Yours'!I205</f>
        <v>1.2618181818181817</v>
      </c>
      <c r="J205" s="130">
        <f>'Heros Stats Yours'!J205</f>
        <v>0</v>
      </c>
      <c r="K205" s="130">
        <f>'Heros Stats Yours'!K205</f>
        <v>0</v>
      </c>
      <c r="L205" s="130">
        <f>'Heros Stats Yours'!L205</f>
        <v>0</v>
      </c>
      <c r="M205" s="130">
        <f>'Heros Stats Yours'!M205</f>
        <v>0</v>
      </c>
      <c r="N205" s="130">
        <f>'Heros Stats Yours'!N205</f>
        <v>0.5</v>
      </c>
      <c r="O205" s="130">
        <f>'Heros Stats Yours'!O205</f>
        <v>0</v>
      </c>
      <c r="P205" s="130">
        <f>'Heros Stats Yours'!P205</f>
        <v>0</v>
      </c>
      <c r="Q205" s="130">
        <f>'Heros Stats Yours'!Q205</f>
        <v>0</v>
      </c>
      <c r="R205" s="130">
        <f>'Heros Stats Yours'!R205</f>
        <v>68</v>
      </c>
      <c r="S205" s="130">
        <f>'Heros Stats Yours'!S205</f>
        <v>68</v>
      </c>
      <c r="T205" s="130">
        <f>'Heros Stats Yours'!T205</f>
        <v>0</v>
      </c>
      <c r="U205" s="130">
        <f>'Heros Stats Yours'!U205</f>
        <v>0</v>
      </c>
      <c r="V205" s="130">
        <f>'Heros Stats Yours'!V205</f>
        <v>5.5</v>
      </c>
      <c r="W205" s="130">
        <f>'Heros Stats Yours'!W205</f>
        <v>3.1</v>
      </c>
    </row>
    <row r="206" spans="1:23" ht="15" customHeight="1" x14ac:dyDescent="0.15">
      <c r="A206" s="101" t="b">
        <f>AND(IF((B206=Calculator!$B$19),1,0),IF((C206=Calculator!$D$19),1,0))</f>
        <v>0</v>
      </c>
      <c r="B206" s="130" t="s">
        <v>801</v>
      </c>
      <c r="C206" s="130">
        <f>'Heros Stats Yours'!C206</f>
        <v>1</v>
      </c>
      <c r="D206" s="130">
        <f>'Heros Stats Yours'!D206</f>
        <v>1397</v>
      </c>
      <c r="E206" s="130">
        <f>'Heros Stats Yours'!E206</f>
        <v>0</v>
      </c>
      <c r="F206" s="130">
        <f>'Heros Stats Yours'!F206</f>
        <v>668</v>
      </c>
      <c r="G206" s="130">
        <f>'Heros Stats Yours'!G206</f>
        <v>0</v>
      </c>
      <c r="H206" s="130">
        <f>'Heros Stats Yours'!H206</f>
        <v>116.18181818181816</v>
      </c>
      <c r="I206" s="130">
        <f>'Heros Stats Yours'!I206</f>
        <v>1.2945454545454544</v>
      </c>
      <c r="J206" s="130">
        <f>'Heros Stats Yours'!J206</f>
        <v>0</v>
      </c>
      <c r="K206" s="130">
        <f>'Heros Stats Yours'!K206</f>
        <v>0</v>
      </c>
      <c r="L206" s="130">
        <f>'Heros Stats Yours'!L206</f>
        <v>0</v>
      </c>
      <c r="M206" s="130">
        <f>'Heros Stats Yours'!M206</f>
        <v>0</v>
      </c>
      <c r="N206" s="130">
        <f>'Heros Stats Yours'!N206</f>
        <v>0.5</v>
      </c>
      <c r="O206" s="130">
        <f>'Heros Stats Yours'!O206</f>
        <v>0</v>
      </c>
      <c r="P206" s="130">
        <f>'Heros Stats Yours'!P206</f>
        <v>0</v>
      </c>
      <c r="Q206" s="130">
        <f>'Heros Stats Yours'!Q206</f>
        <v>0</v>
      </c>
      <c r="R206" s="130">
        <f>'Heros Stats Yours'!R206</f>
        <v>74</v>
      </c>
      <c r="S206" s="130">
        <f>'Heros Stats Yours'!S206</f>
        <v>74</v>
      </c>
      <c r="T206" s="130">
        <f>'Heros Stats Yours'!T206</f>
        <v>0</v>
      </c>
      <c r="U206" s="130">
        <f>'Heros Stats Yours'!U206</f>
        <v>0</v>
      </c>
      <c r="V206" s="130">
        <f>'Heros Stats Yours'!V206</f>
        <v>5.5</v>
      </c>
      <c r="W206" s="130">
        <f>'Heros Stats Yours'!W206</f>
        <v>3.1</v>
      </c>
    </row>
    <row r="207" spans="1:23" ht="15" customHeight="1" x14ac:dyDescent="0.15">
      <c r="A207" s="101" t="b">
        <f>AND(IF((B207=Calculator!$B$19),1,0),IF((C207=Calculator!$D$19),1,0))</f>
        <v>0</v>
      </c>
      <c r="B207" s="130" t="s">
        <v>801</v>
      </c>
      <c r="C207" s="130">
        <f>'Heros Stats Yours'!C207</f>
        <v>2</v>
      </c>
      <c r="D207" s="130">
        <f>'Heros Stats Yours'!D207</f>
        <v>1480</v>
      </c>
      <c r="E207" s="130">
        <f>'Heros Stats Yours'!E207</f>
        <v>0</v>
      </c>
      <c r="F207" s="130">
        <f>'Heros Stats Yours'!F207</f>
        <v>700</v>
      </c>
      <c r="G207" s="130">
        <f>'Heros Stats Yours'!G207</f>
        <v>0</v>
      </c>
      <c r="H207" s="130">
        <f>'Heros Stats Yours'!H207</f>
        <v>122.09090909090907</v>
      </c>
      <c r="I207" s="130">
        <f>'Heros Stats Yours'!I207</f>
        <v>1.3272727272727272</v>
      </c>
      <c r="J207" s="130">
        <f>'Heros Stats Yours'!J207</f>
        <v>0</v>
      </c>
      <c r="K207" s="130">
        <f>'Heros Stats Yours'!K207</f>
        <v>0</v>
      </c>
      <c r="L207" s="130">
        <f>'Heros Stats Yours'!L207</f>
        <v>0</v>
      </c>
      <c r="M207" s="130">
        <f>'Heros Stats Yours'!M207</f>
        <v>0</v>
      </c>
      <c r="N207" s="130">
        <f>'Heros Stats Yours'!N207</f>
        <v>0.5</v>
      </c>
      <c r="O207" s="130">
        <f>'Heros Stats Yours'!O207</f>
        <v>0</v>
      </c>
      <c r="P207" s="130">
        <f>'Heros Stats Yours'!P207</f>
        <v>0</v>
      </c>
      <c r="Q207" s="130">
        <f>'Heros Stats Yours'!Q207</f>
        <v>0</v>
      </c>
      <c r="R207" s="130">
        <f>'Heros Stats Yours'!R207</f>
        <v>80</v>
      </c>
      <c r="S207" s="130">
        <f>'Heros Stats Yours'!S207</f>
        <v>80</v>
      </c>
      <c r="T207" s="130">
        <f>'Heros Stats Yours'!T207</f>
        <v>0</v>
      </c>
      <c r="U207" s="130">
        <f>'Heros Stats Yours'!U207</f>
        <v>0</v>
      </c>
      <c r="V207" s="130">
        <f>'Heros Stats Yours'!V207</f>
        <v>5.5</v>
      </c>
      <c r="W207" s="130">
        <f>'Heros Stats Yours'!W207</f>
        <v>3.1</v>
      </c>
    </row>
    <row r="208" spans="1:23" ht="15" customHeight="1" x14ac:dyDescent="0.15">
      <c r="A208" s="101" t="b">
        <f>AND(IF((B208=Calculator!$B$19),1,0),IF((C208=Calculator!$D$19),1,0))</f>
        <v>0</v>
      </c>
      <c r="B208" s="130" t="s">
        <v>801</v>
      </c>
      <c r="C208" s="130">
        <f>'Heros Stats Yours'!C208</f>
        <v>3</v>
      </c>
      <c r="D208" s="130">
        <f>'Heros Stats Yours'!D208</f>
        <v>1563</v>
      </c>
      <c r="E208" s="130">
        <f>'Heros Stats Yours'!E208</f>
        <v>0</v>
      </c>
      <c r="F208" s="130">
        <f>'Heros Stats Yours'!F208</f>
        <v>732</v>
      </c>
      <c r="G208" s="130">
        <f>'Heros Stats Yours'!G208</f>
        <v>0</v>
      </c>
      <c r="H208" s="130">
        <f>'Heros Stats Yours'!H208</f>
        <v>127.99999999999997</v>
      </c>
      <c r="I208" s="130">
        <f>'Heros Stats Yours'!I208</f>
        <v>1.3599999999999999</v>
      </c>
      <c r="J208" s="130">
        <f>'Heros Stats Yours'!J208</f>
        <v>0</v>
      </c>
      <c r="K208" s="130">
        <f>'Heros Stats Yours'!K208</f>
        <v>0</v>
      </c>
      <c r="L208" s="130">
        <f>'Heros Stats Yours'!L208</f>
        <v>0</v>
      </c>
      <c r="M208" s="130">
        <f>'Heros Stats Yours'!M208</f>
        <v>0</v>
      </c>
      <c r="N208" s="130">
        <f>'Heros Stats Yours'!N208</f>
        <v>0.5</v>
      </c>
      <c r="O208" s="130">
        <f>'Heros Stats Yours'!O208</f>
        <v>0</v>
      </c>
      <c r="P208" s="130">
        <f>'Heros Stats Yours'!P208</f>
        <v>0</v>
      </c>
      <c r="Q208" s="130">
        <f>'Heros Stats Yours'!Q208</f>
        <v>0</v>
      </c>
      <c r="R208" s="130">
        <f>'Heros Stats Yours'!R208</f>
        <v>86</v>
      </c>
      <c r="S208" s="130">
        <f>'Heros Stats Yours'!S208</f>
        <v>86</v>
      </c>
      <c r="T208" s="130">
        <f>'Heros Stats Yours'!T208</f>
        <v>0</v>
      </c>
      <c r="U208" s="130">
        <f>'Heros Stats Yours'!U208</f>
        <v>0</v>
      </c>
      <c r="V208" s="130">
        <f>'Heros Stats Yours'!V208</f>
        <v>5.5</v>
      </c>
      <c r="W208" s="130">
        <f>'Heros Stats Yours'!W208</f>
        <v>3.1</v>
      </c>
    </row>
    <row r="209" spans="1:23" ht="15" customHeight="1" x14ac:dyDescent="0.15">
      <c r="A209" s="101" t="b">
        <f>AND(IF((B209=Calculator!$B$19),1,0),IF((C209=Calculator!$D$19),1,0))</f>
        <v>0</v>
      </c>
      <c r="B209" s="130" t="s">
        <v>801</v>
      </c>
      <c r="C209" s="130">
        <f>'Heros Stats Yours'!C209</f>
        <v>4</v>
      </c>
      <c r="D209" s="130">
        <f>'Heros Stats Yours'!D209</f>
        <v>1904</v>
      </c>
      <c r="E209" s="130">
        <f>'Heros Stats Yours'!E209</f>
        <v>0</v>
      </c>
      <c r="F209" s="130">
        <f>'Heros Stats Yours'!F209</f>
        <v>440</v>
      </c>
      <c r="G209" s="130">
        <f>'Heros Stats Yours'!G209</f>
        <v>0</v>
      </c>
      <c r="H209" s="130">
        <f>'Heros Stats Yours'!H209</f>
        <v>154</v>
      </c>
      <c r="I209" s="130">
        <f>'Heros Stats Yours'!I209</f>
        <v>1.1299999999999999</v>
      </c>
      <c r="J209" s="130">
        <f>'Heros Stats Yours'!J209</f>
        <v>0</v>
      </c>
      <c r="K209" s="130">
        <f>'Heros Stats Yours'!K209</f>
        <v>0</v>
      </c>
      <c r="L209" s="130">
        <f>'Heros Stats Yours'!L209</f>
        <v>0</v>
      </c>
      <c r="M209" s="130">
        <f>'Heros Stats Yours'!M209</f>
        <v>0</v>
      </c>
      <c r="N209" s="130">
        <f>'Heros Stats Yours'!N209</f>
        <v>0.5</v>
      </c>
      <c r="O209" s="130">
        <f>'Heros Stats Yours'!O209</f>
        <v>0</v>
      </c>
      <c r="P209" s="130">
        <f>'Heros Stats Yours'!P209</f>
        <v>0</v>
      </c>
      <c r="Q209" s="130">
        <f>'Heros Stats Yours'!Q209</f>
        <v>0</v>
      </c>
      <c r="R209" s="130">
        <f>'Heros Stats Yours'!R209</f>
        <v>86</v>
      </c>
      <c r="S209" s="130">
        <f>'Heros Stats Yours'!S209</f>
        <v>86</v>
      </c>
      <c r="T209" s="130">
        <f>'Heros Stats Yours'!T209</f>
        <v>0</v>
      </c>
      <c r="U209" s="130">
        <f>'Heros Stats Yours'!U209</f>
        <v>0</v>
      </c>
      <c r="V209" s="130">
        <f>'Heros Stats Yours'!V209</f>
        <v>1.9</v>
      </c>
      <c r="W209" s="130">
        <f>'Heros Stats Yours'!W209</f>
        <v>2.8</v>
      </c>
    </row>
    <row r="210" spans="1:23" ht="15" customHeight="1" x14ac:dyDescent="0.15">
      <c r="A210" s="101" t="b">
        <f>AND(IF((B210=Calculator!$B$19),1,0),IF((C210=Calculator!$D$19),1,0))</f>
        <v>0</v>
      </c>
      <c r="B210" s="130" t="s">
        <v>801</v>
      </c>
      <c r="C210" s="130">
        <f>'Heros Stats Yours'!C210</f>
        <v>5</v>
      </c>
      <c r="D210" s="130">
        <f>'Heros Stats Yours'!D210</f>
        <v>881</v>
      </c>
      <c r="E210" s="130">
        <f>'Heros Stats Yours'!E210</f>
        <v>0</v>
      </c>
      <c r="F210" s="130">
        <f>'Heros Stats Yours'!F210</f>
        <v>220</v>
      </c>
      <c r="G210" s="130">
        <f>'Heros Stats Yours'!G210</f>
        <v>0</v>
      </c>
      <c r="H210" s="130">
        <f>'Heros Stats Yours'!H210</f>
        <v>95</v>
      </c>
      <c r="I210" s="130">
        <f>'Heros Stats Yours'!I210</f>
        <v>1</v>
      </c>
      <c r="J210" s="130">
        <f>'Heros Stats Yours'!J210</f>
        <v>0</v>
      </c>
      <c r="K210" s="130">
        <f>'Heros Stats Yours'!K210</f>
        <v>0</v>
      </c>
      <c r="L210" s="130">
        <f>'Heros Stats Yours'!L210</f>
        <v>0</v>
      </c>
      <c r="M210" s="130">
        <f>'Heros Stats Yours'!M210</f>
        <v>0</v>
      </c>
      <c r="N210" s="130">
        <f>'Heros Stats Yours'!N210</f>
        <v>0.5</v>
      </c>
      <c r="O210" s="130">
        <f>'Heros Stats Yours'!O210</f>
        <v>0</v>
      </c>
      <c r="P210" s="130">
        <f>'Heros Stats Yours'!P210</f>
        <v>0</v>
      </c>
      <c r="Q210" s="130">
        <f>'Heros Stats Yours'!Q210</f>
        <v>0</v>
      </c>
      <c r="R210" s="130">
        <f>'Heros Stats Yours'!R210</f>
        <v>20</v>
      </c>
      <c r="S210" s="130">
        <f>'Heros Stats Yours'!S210</f>
        <v>20</v>
      </c>
      <c r="T210" s="130">
        <f>'Heros Stats Yours'!T210</f>
        <v>0</v>
      </c>
      <c r="U210" s="130">
        <f>'Heros Stats Yours'!U210</f>
        <v>0</v>
      </c>
      <c r="V210" s="130">
        <f>'Heros Stats Yours'!V210</f>
        <v>1.9</v>
      </c>
      <c r="W210" s="130">
        <f>'Heros Stats Yours'!W210</f>
        <v>2.8</v>
      </c>
    </row>
    <row r="211" spans="1:23" ht="15" customHeight="1" x14ac:dyDescent="0.15">
      <c r="A211" s="101" t="b">
        <f>AND(IF((B211=Calculator!$B$19),1,0),IF((C211=Calculator!$D$19),1,0))</f>
        <v>0</v>
      </c>
      <c r="B211" s="130" t="s">
        <v>801</v>
      </c>
      <c r="C211" s="130">
        <f>'Heros Stats Yours'!C211</f>
        <v>6</v>
      </c>
      <c r="D211" s="130">
        <f>'Heros Stats Yours'!D211</f>
        <v>93</v>
      </c>
      <c r="E211" s="130">
        <f>'Heros Stats Yours'!E211</f>
        <v>0</v>
      </c>
      <c r="F211" s="130">
        <f>'Heros Stats Yours'!F211</f>
        <v>20</v>
      </c>
      <c r="G211" s="130">
        <f>'Heros Stats Yours'!G211</f>
        <v>0</v>
      </c>
      <c r="H211" s="130">
        <f>'Heros Stats Yours'!H211</f>
        <v>5.3636363636363633</v>
      </c>
      <c r="I211" s="130">
        <f>'Heros Stats Yours'!I211</f>
        <v>1.1818181818181809E-2</v>
      </c>
      <c r="J211" s="130">
        <f>'Heros Stats Yours'!J211</f>
        <v>0</v>
      </c>
      <c r="K211" s="130">
        <f>'Heros Stats Yours'!K211</f>
        <v>0</v>
      </c>
      <c r="L211" s="130">
        <f>'Heros Stats Yours'!L211</f>
        <v>0</v>
      </c>
      <c r="M211" s="130">
        <f>'Heros Stats Yours'!M211</f>
        <v>0</v>
      </c>
      <c r="N211" s="130">
        <f>'Heros Stats Yours'!N211</f>
        <v>0</v>
      </c>
      <c r="O211" s="130">
        <f>'Heros Stats Yours'!O211</f>
        <v>0</v>
      </c>
      <c r="P211" s="130">
        <f>'Heros Stats Yours'!P211</f>
        <v>0</v>
      </c>
      <c r="Q211" s="130">
        <f>'Heros Stats Yours'!Q211</f>
        <v>0</v>
      </c>
      <c r="R211" s="130">
        <f>'Heros Stats Yours'!R211</f>
        <v>6</v>
      </c>
      <c r="S211" s="130">
        <f>'Heros Stats Yours'!S211</f>
        <v>6</v>
      </c>
      <c r="T211" s="130">
        <f>'Heros Stats Yours'!T211</f>
        <v>0</v>
      </c>
      <c r="U211" s="130">
        <f>'Heros Stats Yours'!U211</f>
        <v>0</v>
      </c>
      <c r="V211" s="130">
        <f>'Heros Stats Yours'!V211</f>
        <v>0</v>
      </c>
      <c r="W211" s="130">
        <f>'Heros Stats Yours'!W211</f>
        <v>0</v>
      </c>
    </row>
    <row r="212" spans="1:23" ht="15" customHeight="1" x14ac:dyDescent="0.15">
      <c r="A212" s="101" t="b">
        <f>AND(IF((B212=Calculator!$B$19),1,0),IF((C212=Calculator!$D$19),1,0))</f>
        <v>0</v>
      </c>
      <c r="B212" s="130" t="s">
        <v>801</v>
      </c>
      <c r="C212" s="130">
        <f>'Heros Stats Yours'!C212</f>
        <v>7</v>
      </c>
      <c r="D212" s="130">
        <f>'Heros Stats Yours'!D212</f>
        <v>881</v>
      </c>
      <c r="E212" s="130">
        <f>'Heros Stats Yours'!E212</f>
        <v>0</v>
      </c>
      <c r="F212" s="130">
        <f>'Heros Stats Yours'!F212</f>
        <v>220</v>
      </c>
      <c r="G212" s="130">
        <f>'Heros Stats Yours'!G212</f>
        <v>0</v>
      </c>
      <c r="H212" s="130">
        <f>'Heros Stats Yours'!H212</f>
        <v>95</v>
      </c>
      <c r="I212" s="130">
        <f>'Heros Stats Yours'!I212</f>
        <v>1</v>
      </c>
      <c r="J212" s="130">
        <f>'Heros Stats Yours'!J212</f>
        <v>0</v>
      </c>
      <c r="K212" s="130">
        <f>'Heros Stats Yours'!K212</f>
        <v>0</v>
      </c>
      <c r="L212" s="130">
        <f>'Heros Stats Yours'!L212</f>
        <v>0</v>
      </c>
      <c r="M212" s="130">
        <f>'Heros Stats Yours'!M212</f>
        <v>0</v>
      </c>
      <c r="N212" s="130">
        <f>'Heros Stats Yours'!N212</f>
        <v>0.5</v>
      </c>
      <c r="O212" s="130">
        <f>'Heros Stats Yours'!O212</f>
        <v>0</v>
      </c>
      <c r="P212" s="130">
        <f>'Heros Stats Yours'!P212</f>
        <v>0</v>
      </c>
      <c r="Q212" s="130">
        <f>'Heros Stats Yours'!Q212</f>
        <v>0</v>
      </c>
      <c r="R212" s="130">
        <f>'Heros Stats Yours'!R212</f>
        <v>20</v>
      </c>
      <c r="S212" s="130">
        <f>'Heros Stats Yours'!S212</f>
        <v>20</v>
      </c>
      <c r="T212" s="130">
        <f>'Heros Stats Yours'!T212</f>
        <v>0</v>
      </c>
      <c r="U212" s="130">
        <f>'Heros Stats Yours'!U212</f>
        <v>0</v>
      </c>
      <c r="V212" s="130">
        <f>'Heros Stats Yours'!V212</f>
        <v>1.9</v>
      </c>
      <c r="W212" s="130">
        <f>'Heros Stats Yours'!W212</f>
        <v>2.8</v>
      </c>
    </row>
    <row r="213" spans="1:23" ht="15" customHeight="1" x14ac:dyDescent="0.15">
      <c r="A213" s="101" t="b">
        <f>AND(IF((B213=Calculator!$B$19),1,0),IF((C213=Calculator!$D$19),1,0))</f>
        <v>0</v>
      </c>
      <c r="B213" s="130" t="s">
        <v>801</v>
      </c>
      <c r="C213" s="130">
        <f>'Heros Stats Yours'!C213</f>
        <v>8</v>
      </c>
      <c r="D213" s="130">
        <f>'Heros Stats Yours'!D213</f>
        <v>974</v>
      </c>
      <c r="E213" s="130">
        <f>'Heros Stats Yours'!E213</f>
        <v>0</v>
      </c>
      <c r="F213" s="130">
        <f>'Heros Stats Yours'!F213</f>
        <v>240</v>
      </c>
      <c r="G213" s="130">
        <f>'Heros Stats Yours'!G213</f>
        <v>0</v>
      </c>
      <c r="H213" s="130">
        <f>'Heros Stats Yours'!H213</f>
        <v>100.36363636363636</v>
      </c>
      <c r="I213" s="130">
        <f>'Heros Stats Yours'!I213</f>
        <v>1.0118181818181817</v>
      </c>
      <c r="J213" s="130">
        <f>'Heros Stats Yours'!J213</f>
        <v>0</v>
      </c>
      <c r="K213" s="130">
        <f>'Heros Stats Yours'!K213</f>
        <v>0</v>
      </c>
      <c r="L213" s="130">
        <f>'Heros Stats Yours'!L213</f>
        <v>0</v>
      </c>
      <c r="M213" s="130">
        <f>'Heros Stats Yours'!M213</f>
        <v>0</v>
      </c>
      <c r="N213" s="130">
        <f>'Heros Stats Yours'!N213</f>
        <v>0.5</v>
      </c>
      <c r="O213" s="130">
        <f>'Heros Stats Yours'!O213</f>
        <v>0</v>
      </c>
      <c r="P213" s="130">
        <f>'Heros Stats Yours'!P213</f>
        <v>0</v>
      </c>
      <c r="Q213" s="130">
        <f>'Heros Stats Yours'!Q213</f>
        <v>0</v>
      </c>
      <c r="R213" s="130">
        <f>'Heros Stats Yours'!R213</f>
        <v>26</v>
      </c>
      <c r="S213" s="130">
        <f>'Heros Stats Yours'!S213</f>
        <v>26</v>
      </c>
      <c r="T213" s="130">
        <f>'Heros Stats Yours'!T213</f>
        <v>0</v>
      </c>
      <c r="U213" s="130">
        <f>'Heros Stats Yours'!U213</f>
        <v>0</v>
      </c>
      <c r="V213" s="130">
        <f>'Heros Stats Yours'!V213</f>
        <v>1.9</v>
      </c>
      <c r="W213" s="130">
        <f>'Heros Stats Yours'!W213</f>
        <v>2.8</v>
      </c>
    </row>
    <row r="214" spans="1:23" ht="15" customHeight="1" x14ac:dyDescent="0.15">
      <c r="A214" s="101" t="b">
        <f>AND(IF((B214=Calculator!$B$19),1,0),IF((C214=Calculator!$D$19),1,0))</f>
        <v>0</v>
      </c>
      <c r="B214" s="130" t="s">
        <v>801</v>
      </c>
      <c r="C214" s="130">
        <f>'Heros Stats Yours'!C214</f>
        <v>9</v>
      </c>
      <c r="D214" s="130">
        <f>'Heros Stats Yours'!D214</f>
        <v>1067</v>
      </c>
      <c r="E214" s="130">
        <f>'Heros Stats Yours'!E214</f>
        <v>0</v>
      </c>
      <c r="F214" s="130">
        <f>'Heros Stats Yours'!F214</f>
        <v>260</v>
      </c>
      <c r="G214" s="130">
        <f>'Heros Stats Yours'!G214</f>
        <v>0</v>
      </c>
      <c r="H214" s="130">
        <f>'Heros Stats Yours'!H214</f>
        <v>105.72727272727272</v>
      </c>
      <c r="I214" s="130">
        <f>'Heros Stats Yours'!I214</f>
        <v>1.0236363636363635</v>
      </c>
      <c r="J214" s="130">
        <f>'Heros Stats Yours'!J214</f>
        <v>0</v>
      </c>
      <c r="K214" s="130">
        <f>'Heros Stats Yours'!K214</f>
        <v>0</v>
      </c>
      <c r="L214" s="130">
        <f>'Heros Stats Yours'!L214</f>
        <v>0</v>
      </c>
      <c r="M214" s="130">
        <f>'Heros Stats Yours'!M214</f>
        <v>0</v>
      </c>
      <c r="N214" s="130">
        <f>'Heros Stats Yours'!N214</f>
        <v>0.5</v>
      </c>
      <c r="O214" s="130">
        <f>'Heros Stats Yours'!O214</f>
        <v>0</v>
      </c>
      <c r="P214" s="130">
        <f>'Heros Stats Yours'!P214</f>
        <v>0</v>
      </c>
      <c r="Q214" s="130">
        <f>'Heros Stats Yours'!Q214</f>
        <v>0</v>
      </c>
      <c r="R214" s="130">
        <f>'Heros Stats Yours'!R214</f>
        <v>32</v>
      </c>
      <c r="S214" s="130">
        <f>'Heros Stats Yours'!S214</f>
        <v>32</v>
      </c>
      <c r="T214" s="130">
        <f>'Heros Stats Yours'!T214</f>
        <v>0</v>
      </c>
      <c r="U214" s="130">
        <f>'Heros Stats Yours'!U214</f>
        <v>0</v>
      </c>
      <c r="V214" s="130">
        <f>'Heros Stats Yours'!V214</f>
        <v>1.9</v>
      </c>
      <c r="W214" s="130">
        <f>'Heros Stats Yours'!W214</f>
        <v>2.8</v>
      </c>
    </row>
    <row r="215" spans="1:23" ht="15" customHeight="1" x14ac:dyDescent="0.15">
      <c r="A215" s="101" t="b">
        <f>AND(IF((B215=Calculator!$B$19),1,0),IF((C215=Calculator!$D$19),1,0))</f>
        <v>0</v>
      </c>
      <c r="B215" s="130" t="s">
        <v>801</v>
      </c>
      <c r="C215" s="130">
        <f>'Heros Stats Yours'!C215</f>
        <v>10</v>
      </c>
      <c r="D215" s="130">
        <f>'Heros Stats Yours'!D215</f>
        <v>1160</v>
      </c>
      <c r="E215" s="130">
        <f>'Heros Stats Yours'!E215</f>
        <v>0</v>
      </c>
      <c r="F215" s="130">
        <f>'Heros Stats Yours'!F215</f>
        <v>280</v>
      </c>
      <c r="G215" s="130">
        <f>'Heros Stats Yours'!G215</f>
        <v>0</v>
      </c>
      <c r="H215" s="130">
        <f>'Heros Stats Yours'!H215</f>
        <v>111.09090909090908</v>
      </c>
      <c r="I215" s="130">
        <f>'Heros Stats Yours'!I215</f>
        <v>1.0354545454545452</v>
      </c>
      <c r="J215" s="130">
        <f>'Heros Stats Yours'!J215</f>
        <v>0</v>
      </c>
      <c r="K215" s="130">
        <f>'Heros Stats Yours'!K215</f>
        <v>0</v>
      </c>
      <c r="L215" s="130">
        <f>'Heros Stats Yours'!L215</f>
        <v>0</v>
      </c>
      <c r="M215" s="130">
        <f>'Heros Stats Yours'!M215</f>
        <v>0</v>
      </c>
      <c r="N215" s="130">
        <f>'Heros Stats Yours'!N215</f>
        <v>0.5</v>
      </c>
      <c r="O215" s="130">
        <f>'Heros Stats Yours'!O215</f>
        <v>0</v>
      </c>
      <c r="P215" s="130">
        <f>'Heros Stats Yours'!P215</f>
        <v>0</v>
      </c>
      <c r="Q215" s="130">
        <f>'Heros Stats Yours'!Q215</f>
        <v>0</v>
      </c>
      <c r="R215" s="130">
        <f>'Heros Stats Yours'!R215</f>
        <v>38</v>
      </c>
      <c r="S215" s="130">
        <f>'Heros Stats Yours'!S215</f>
        <v>38</v>
      </c>
      <c r="T215" s="130">
        <f>'Heros Stats Yours'!T215</f>
        <v>0</v>
      </c>
      <c r="U215" s="130">
        <f>'Heros Stats Yours'!U215</f>
        <v>0</v>
      </c>
      <c r="V215" s="130">
        <f>'Heros Stats Yours'!V215</f>
        <v>1.9</v>
      </c>
      <c r="W215" s="130">
        <f>'Heros Stats Yours'!W215</f>
        <v>2.8</v>
      </c>
    </row>
    <row r="216" spans="1:23" ht="15" customHeight="1" x14ac:dyDescent="0.15">
      <c r="A216" s="101" t="b">
        <f>AND(IF((B216=Calculator!$B$19),1,0),IF((C216=Calculator!$D$19),1,0))</f>
        <v>0</v>
      </c>
      <c r="B216" s="130" t="s">
        <v>801</v>
      </c>
      <c r="C216" s="130">
        <f>'Heros Stats Yours'!C216</f>
        <v>11</v>
      </c>
      <c r="D216" s="130">
        <f>'Heros Stats Yours'!D216</f>
        <v>1253</v>
      </c>
      <c r="E216" s="130">
        <f>'Heros Stats Yours'!E216</f>
        <v>0</v>
      </c>
      <c r="F216" s="130">
        <f>'Heros Stats Yours'!F216</f>
        <v>300</v>
      </c>
      <c r="G216" s="130">
        <f>'Heros Stats Yours'!G216</f>
        <v>0</v>
      </c>
      <c r="H216" s="130">
        <f>'Heros Stats Yours'!H216</f>
        <v>116.45454545454544</v>
      </c>
      <c r="I216" s="130">
        <f>'Heros Stats Yours'!I216</f>
        <v>1.0472727272727269</v>
      </c>
      <c r="J216" s="130">
        <f>'Heros Stats Yours'!J216</f>
        <v>0</v>
      </c>
      <c r="K216" s="130">
        <f>'Heros Stats Yours'!K216</f>
        <v>0</v>
      </c>
      <c r="L216" s="130">
        <f>'Heros Stats Yours'!L216</f>
        <v>0</v>
      </c>
      <c r="M216" s="130">
        <f>'Heros Stats Yours'!M216</f>
        <v>0</v>
      </c>
      <c r="N216" s="130">
        <f>'Heros Stats Yours'!N216</f>
        <v>0.5</v>
      </c>
      <c r="O216" s="130">
        <f>'Heros Stats Yours'!O216</f>
        <v>0</v>
      </c>
      <c r="P216" s="130">
        <f>'Heros Stats Yours'!P216</f>
        <v>0</v>
      </c>
      <c r="Q216" s="130">
        <f>'Heros Stats Yours'!Q216</f>
        <v>0</v>
      </c>
      <c r="R216" s="130">
        <f>'Heros Stats Yours'!R216</f>
        <v>44</v>
      </c>
      <c r="S216" s="130">
        <f>'Heros Stats Yours'!S216</f>
        <v>44</v>
      </c>
      <c r="T216" s="130">
        <f>'Heros Stats Yours'!T216</f>
        <v>0</v>
      </c>
      <c r="U216" s="130">
        <f>'Heros Stats Yours'!U216</f>
        <v>0</v>
      </c>
      <c r="V216" s="130">
        <f>'Heros Stats Yours'!V216</f>
        <v>1.9</v>
      </c>
      <c r="W216" s="130">
        <f>'Heros Stats Yours'!W216</f>
        <v>2.8</v>
      </c>
    </row>
    <row r="217" spans="1:23" ht="15" customHeight="1" x14ac:dyDescent="0.15">
      <c r="A217" s="101" t="b">
        <f>AND(IF((B217=Calculator!$B$19),1,0),IF((C217=Calculator!$D$19),1,0))</f>
        <v>0</v>
      </c>
      <c r="B217" s="130" t="s">
        <v>801</v>
      </c>
      <c r="C217" s="130">
        <f>'Heros Stats Yours'!C217</f>
        <v>12</v>
      </c>
      <c r="D217" s="130">
        <f>'Heros Stats Yours'!D217</f>
        <v>1346</v>
      </c>
      <c r="E217" s="130">
        <f>'Heros Stats Yours'!E217</f>
        <v>0</v>
      </c>
      <c r="F217" s="130">
        <f>'Heros Stats Yours'!F217</f>
        <v>320</v>
      </c>
      <c r="G217" s="130">
        <f>'Heros Stats Yours'!G217</f>
        <v>0</v>
      </c>
      <c r="H217" s="130">
        <f>'Heros Stats Yours'!H217</f>
        <v>121.8181818181818</v>
      </c>
      <c r="I217" s="130">
        <f>'Heros Stats Yours'!I217</f>
        <v>1.0590909090909086</v>
      </c>
      <c r="J217" s="130">
        <f>'Heros Stats Yours'!J217</f>
        <v>0</v>
      </c>
      <c r="K217" s="130">
        <f>'Heros Stats Yours'!K217</f>
        <v>0</v>
      </c>
      <c r="L217" s="130">
        <f>'Heros Stats Yours'!L217</f>
        <v>0</v>
      </c>
      <c r="M217" s="130">
        <f>'Heros Stats Yours'!M217</f>
        <v>0</v>
      </c>
      <c r="N217" s="130">
        <f>'Heros Stats Yours'!N217</f>
        <v>0.5</v>
      </c>
      <c r="O217" s="130">
        <f>'Heros Stats Yours'!O217</f>
        <v>0</v>
      </c>
      <c r="P217" s="130">
        <f>'Heros Stats Yours'!P217</f>
        <v>0</v>
      </c>
      <c r="Q217" s="130">
        <f>'Heros Stats Yours'!Q217</f>
        <v>0</v>
      </c>
      <c r="R217" s="130">
        <f>'Heros Stats Yours'!R217</f>
        <v>50</v>
      </c>
      <c r="S217" s="130">
        <f>'Heros Stats Yours'!S217</f>
        <v>50</v>
      </c>
      <c r="T217" s="130">
        <f>'Heros Stats Yours'!T217</f>
        <v>0</v>
      </c>
      <c r="U217" s="130">
        <f>'Heros Stats Yours'!U217</f>
        <v>0</v>
      </c>
      <c r="V217" s="130">
        <f>'Heros Stats Yours'!V217</f>
        <v>1.9</v>
      </c>
      <c r="W217" s="130">
        <f>'Heros Stats Yours'!W217</f>
        <v>2.8</v>
      </c>
    </row>
  </sheetData>
  <phoneticPr fontId="22" type="noConversion"/>
  <pageMargins left="0.7" right="0.7" top="0.75" bottom="0.75" header="0.3" footer="0.3"/>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pageSetUpPr autoPageBreaks="0"/>
  </sheetPr>
  <dimension ref="A1:R330"/>
  <sheetViews>
    <sheetView showRuler="0" topLeftCell="A259" workbookViewId="0">
      <selection activeCell="I247" sqref="I247"/>
    </sheetView>
  </sheetViews>
  <sheetFormatPr baseColWidth="10" defaultColWidth="17.33203125" defaultRowHeight="15" customHeight="1" x14ac:dyDescent="0.15"/>
  <cols>
    <col min="1" max="1" width="9.83203125" bestFit="1" customWidth="1"/>
    <col min="2" max="2" width="19.5" bestFit="1" customWidth="1"/>
    <col min="3" max="3" width="25.5" bestFit="1" customWidth="1"/>
    <col min="4" max="10" width="9.1640625" customWidth="1"/>
    <col min="11" max="11" width="41.83203125" customWidth="1"/>
    <col min="12" max="18" width="9.1640625" customWidth="1"/>
  </cols>
  <sheetData>
    <row r="1" spans="1:18" ht="14.25" customHeight="1" thickBot="1" x14ac:dyDescent="0.35">
      <c r="A1" s="478" t="s">
        <v>2</v>
      </c>
      <c r="B1" s="35"/>
      <c r="C1" s="36"/>
      <c r="D1" s="37">
        <v>1</v>
      </c>
      <c r="E1" s="37">
        <v>2</v>
      </c>
      <c r="F1" s="37">
        <v>3</v>
      </c>
      <c r="G1" s="37">
        <v>4</v>
      </c>
      <c r="H1" s="38">
        <v>5</v>
      </c>
      <c r="I1" s="1"/>
      <c r="J1" s="1"/>
      <c r="K1" s="1"/>
      <c r="L1" s="1"/>
      <c r="M1" s="1"/>
      <c r="N1" s="1"/>
      <c r="O1" s="1"/>
      <c r="P1" s="1"/>
      <c r="Q1" s="1"/>
      <c r="R1" s="1"/>
    </row>
    <row r="2" spans="1:18" ht="12" customHeight="1" x14ac:dyDescent="0.15">
      <c r="A2" s="479"/>
      <c r="B2" s="488" t="s">
        <v>110</v>
      </c>
      <c r="C2" s="10" t="s">
        <v>112</v>
      </c>
      <c r="D2" s="11">
        <v>13</v>
      </c>
      <c r="E2" s="11">
        <v>13</v>
      </c>
      <c r="F2" s="11">
        <v>13</v>
      </c>
      <c r="G2" s="11">
        <v>13</v>
      </c>
      <c r="H2" s="39">
        <v>13</v>
      </c>
      <c r="I2" s="1"/>
      <c r="J2" s="1"/>
      <c r="K2" s="1"/>
      <c r="L2" s="1"/>
      <c r="M2" s="1"/>
      <c r="N2" s="1"/>
      <c r="O2" s="1"/>
      <c r="P2" s="1"/>
      <c r="Q2" s="1"/>
      <c r="R2" s="1"/>
    </row>
    <row r="3" spans="1:18" ht="13" x14ac:dyDescent="0.15">
      <c r="A3" s="479"/>
      <c r="B3" s="482"/>
      <c r="C3" s="12" t="s">
        <v>117</v>
      </c>
      <c r="D3" s="13">
        <v>40</v>
      </c>
      <c r="E3" s="13">
        <v>50</v>
      </c>
      <c r="F3" s="13">
        <v>60</v>
      </c>
      <c r="G3" s="13">
        <v>70</v>
      </c>
      <c r="H3" s="32">
        <v>100</v>
      </c>
      <c r="I3" s="1"/>
      <c r="J3" s="1"/>
      <c r="K3" s="1"/>
      <c r="L3" s="1"/>
      <c r="M3" s="1"/>
      <c r="N3" s="1"/>
      <c r="O3" s="1"/>
      <c r="P3" s="1"/>
      <c r="Q3" s="1"/>
      <c r="R3" s="1"/>
    </row>
    <row r="4" spans="1:18" ht="13" x14ac:dyDescent="0.15">
      <c r="A4" s="479"/>
      <c r="B4" s="482"/>
      <c r="C4" s="12" t="s">
        <v>133</v>
      </c>
      <c r="D4" s="13">
        <v>10</v>
      </c>
      <c r="E4" s="13">
        <v>50</v>
      </c>
      <c r="F4" s="13">
        <v>90</v>
      </c>
      <c r="G4" s="13">
        <v>130</v>
      </c>
      <c r="H4" s="32">
        <v>170</v>
      </c>
      <c r="I4" s="1"/>
      <c r="J4" s="1"/>
      <c r="K4" s="1"/>
      <c r="L4" s="1"/>
      <c r="M4" s="1"/>
      <c r="N4" s="1"/>
      <c r="O4" s="1"/>
      <c r="P4" s="1"/>
      <c r="Q4" s="1"/>
      <c r="R4" s="1"/>
    </row>
    <row r="5" spans="1:18" ht="13" x14ac:dyDescent="0.15">
      <c r="A5" s="479"/>
      <c r="B5" s="482"/>
      <c r="C5" s="12" t="s">
        <v>119</v>
      </c>
      <c r="D5" s="13">
        <v>1</v>
      </c>
      <c r="E5" s="13">
        <v>1</v>
      </c>
      <c r="F5" s="13">
        <v>1</v>
      </c>
      <c r="G5" s="13">
        <v>1</v>
      </c>
      <c r="H5" s="32">
        <v>1</v>
      </c>
      <c r="I5" s="1"/>
      <c r="J5" s="1"/>
      <c r="K5" s="1"/>
      <c r="L5" s="1"/>
      <c r="M5" s="1"/>
      <c r="N5" s="1"/>
      <c r="O5" s="1"/>
      <c r="P5" s="1"/>
      <c r="Q5" s="1"/>
      <c r="R5" s="1"/>
    </row>
    <row r="6" spans="1:18" ht="13" x14ac:dyDescent="0.15">
      <c r="A6" s="479"/>
      <c r="B6" s="482"/>
      <c r="C6" s="12" t="s">
        <v>120</v>
      </c>
      <c r="D6" s="13">
        <v>0</v>
      </c>
      <c r="E6" s="13">
        <v>0</v>
      </c>
      <c r="F6" s="13">
        <v>0</v>
      </c>
      <c r="G6" s="13">
        <v>0</v>
      </c>
      <c r="H6" s="32">
        <v>0</v>
      </c>
      <c r="I6" s="1"/>
      <c r="J6" s="1"/>
      <c r="K6" s="1"/>
      <c r="L6" s="1"/>
      <c r="M6" s="1"/>
      <c r="N6" s="1"/>
      <c r="O6" s="1"/>
      <c r="P6" s="1"/>
      <c r="Q6" s="1"/>
      <c r="R6" s="1"/>
    </row>
    <row r="7" spans="1:18" ht="14" thickBot="1" x14ac:dyDescent="0.2">
      <c r="A7" s="479"/>
      <c r="B7" s="482"/>
      <c r="C7" s="14" t="s">
        <v>121</v>
      </c>
      <c r="D7" s="15">
        <v>0.75</v>
      </c>
      <c r="E7" s="15">
        <v>0.9</v>
      </c>
      <c r="F7" s="15">
        <v>1.05</v>
      </c>
      <c r="G7" s="15">
        <v>1.2</v>
      </c>
      <c r="H7" s="33">
        <v>1.75</v>
      </c>
      <c r="I7" s="1"/>
      <c r="J7" s="1"/>
      <c r="K7" s="1"/>
      <c r="L7" s="1"/>
      <c r="M7" s="1"/>
      <c r="N7" s="1"/>
      <c r="O7" s="1"/>
      <c r="P7" s="1"/>
      <c r="Q7" s="1"/>
      <c r="R7" s="1"/>
    </row>
    <row r="8" spans="1:18" ht="13" x14ac:dyDescent="0.15">
      <c r="A8" s="479"/>
      <c r="B8" s="488" t="s">
        <v>122</v>
      </c>
      <c r="C8" s="10" t="s">
        <v>123</v>
      </c>
      <c r="D8" s="11">
        <v>8</v>
      </c>
      <c r="E8" s="11">
        <v>7</v>
      </c>
      <c r="F8" s="11">
        <v>6</v>
      </c>
      <c r="G8" s="11">
        <v>5</v>
      </c>
      <c r="H8" s="39">
        <v>4</v>
      </c>
      <c r="I8" s="1"/>
      <c r="J8" s="1"/>
      <c r="K8" s="1"/>
      <c r="L8" s="1"/>
      <c r="M8" s="1"/>
      <c r="N8" s="1"/>
      <c r="O8" s="1"/>
      <c r="P8" s="1"/>
      <c r="Q8" s="1"/>
      <c r="R8" s="1"/>
    </row>
    <row r="9" spans="1:18" ht="13" x14ac:dyDescent="0.15">
      <c r="A9" s="479"/>
      <c r="B9" s="482"/>
      <c r="C9" s="12" t="s">
        <v>124</v>
      </c>
      <c r="D9" s="13">
        <v>40</v>
      </c>
      <c r="E9" s="13">
        <v>50</v>
      </c>
      <c r="F9" s="13">
        <v>60</v>
      </c>
      <c r="G9" s="13">
        <v>70</v>
      </c>
      <c r="H9" s="32">
        <v>80</v>
      </c>
      <c r="I9" s="1"/>
      <c r="J9" s="1"/>
      <c r="K9" s="1"/>
      <c r="L9" s="1"/>
      <c r="M9" s="1"/>
      <c r="N9" s="1"/>
      <c r="O9" s="1"/>
      <c r="P9" s="1"/>
      <c r="Q9" s="1"/>
      <c r="R9" s="1"/>
    </row>
    <row r="10" spans="1:18" ht="13" x14ac:dyDescent="0.15">
      <c r="A10" s="479"/>
      <c r="B10" s="482"/>
      <c r="C10" s="12" t="s">
        <v>656</v>
      </c>
      <c r="D10" s="13">
        <v>35</v>
      </c>
      <c r="E10" s="13">
        <v>37</v>
      </c>
      <c r="F10" s="13">
        <v>39</v>
      </c>
      <c r="G10" s="13">
        <v>41</v>
      </c>
      <c r="H10" s="32">
        <v>83</v>
      </c>
      <c r="I10" s="1"/>
      <c r="J10" s="1"/>
      <c r="K10" s="1"/>
      <c r="L10" s="1"/>
      <c r="M10" s="1"/>
      <c r="N10" s="1"/>
      <c r="O10" s="1"/>
      <c r="P10" s="1"/>
      <c r="Q10" s="1"/>
      <c r="R10" s="1"/>
    </row>
    <row r="11" spans="1:18" ht="13" x14ac:dyDescent="0.15">
      <c r="A11" s="479"/>
      <c r="B11" s="482"/>
      <c r="C11" s="12" t="s">
        <v>126</v>
      </c>
      <c r="D11" s="13">
        <v>0.23</v>
      </c>
      <c r="E11" s="13">
        <v>0.23</v>
      </c>
      <c r="F11" s="13">
        <v>0.23</v>
      </c>
      <c r="G11" s="13">
        <v>0.23</v>
      </c>
      <c r="H11" s="32">
        <v>0.23</v>
      </c>
      <c r="I11" s="1"/>
      <c r="J11" s="1"/>
      <c r="K11" s="1"/>
      <c r="L11" s="1"/>
      <c r="M11" s="1"/>
      <c r="N11" s="1"/>
      <c r="O11" s="1"/>
      <c r="P11" s="1"/>
      <c r="Q11" s="1"/>
      <c r="R11" s="1"/>
    </row>
    <row r="12" spans="1:18" ht="13" x14ac:dyDescent="0.15">
      <c r="A12" s="479"/>
      <c r="B12" s="482"/>
      <c r="C12" s="12" t="s">
        <v>127</v>
      </c>
      <c r="D12" s="13">
        <v>0</v>
      </c>
      <c r="E12" s="13">
        <v>0</v>
      </c>
      <c r="F12" s="13">
        <v>0</v>
      </c>
      <c r="G12" s="13">
        <v>0</v>
      </c>
      <c r="H12" s="32">
        <v>0</v>
      </c>
      <c r="I12" s="1"/>
      <c r="J12" s="1"/>
      <c r="K12" s="1"/>
      <c r="L12" s="1"/>
      <c r="M12" s="1"/>
      <c r="N12" s="1"/>
      <c r="O12" s="1"/>
      <c r="P12" s="1"/>
      <c r="Q12" s="1"/>
      <c r="R12" s="1"/>
    </row>
    <row r="13" spans="1:18" ht="13" x14ac:dyDescent="0.15">
      <c r="A13" s="479"/>
      <c r="B13" s="482"/>
      <c r="C13" s="12" t="s">
        <v>128</v>
      </c>
      <c r="D13" s="13">
        <v>0.1</v>
      </c>
      <c r="E13" s="13">
        <v>0.1</v>
      </c>
      <c r="F13" s="13">
        <v>0.1</v>
      </c>
      <c r="G13" s="13">
        <v>0.1</v>
      </c>
      <c r="H13" s="32">
        <v>0.1</v>
      </c>
      <c r="I13" s="1"/>
      <c r="J13" s="1"/>
      <c r="K13" s="1"/>
      <c r="L13" s="1"/>
      <c r="M13" s="1"/>
      <c r="N13" s="1"/>
      <c r="O13" s="1"/>
      <c r="P13" s="1"/>
      <c r="Q13" s="1"/>
      <c r="R13" s="1"/>
    </row>
    <row r="14" spans="1:18" ht="14" thickBot="1" x14ac:dyDescent="0.2">
      <c r="A14" s="479"/>
      <c r="B14" s="482"/>
      <c r="C14" s="14" t="s">
        <v>129</v>
      </c>
      <c r="D14" s="15">
        <v>6</v>
      </c>
      <c r="E14" s="15">
        <v>6</v>
      </c>
      <c r="F14" s="15">
        <v>6</v>
      </c>
      <c r="G14" s="15">
        <v>6</v>
      </c>
      <c r="H14" s="33">
        <v>6</v>
      </c>
      <c r="I14" s="1"/>
      <c r="J14" s="1"/>
      <c r="K14" s="1"/>
      <c r="L14" s="1"/>
      <c r="M14" s="1"/>
      <c r="N14" s="1"/>
      <c r="O14" s="1"/>
      <c r="P14" s="1"/>
      <c r="Q14" s="1"/>
      <c r="R14" s="1"/>
    </row>
    <row r="15" spans="1:18" ht="13" x14ac:dyDescent="0.15">
      <c r="A15" s="479"/>
      <c r="B15" s="488" t="s">
        <v>130</v>
      </c>
      <c r="C15" s="10" t="s">
        <v>131</v>
      </c>
      <c r="D15" s="11">
        <v>105</v>
      </c>
      <c r="E15" s="11">
        <v>85</v>
      </c>
      <c r="F15" s="11">
        <v>65</v>
      </c>
      <c r="G15" s="487"/>
      <c r="H15" s="485"/>
      <c r="I15" s="1"/>
      <c r="J15" s="1"/>
      <c r="K15" s="1"/>
      <c r="L15" s="1"/>
      <c r="M15" s="1"/>
      <c r="N15" s="1"/>
      <c r="O15" s="1"/>
      <c r="P15" s="1"/>
      <c r="Q15" s="1"/>
      <c r="R15" s="1"/>
    </row>
    <row r="16" spans="1:18" ht="13" x14ac:dyDescent="0.15">
      <c r="A16" s="479"/>
      <c r="B16" s="482"/>
      <c r="C16" s="12" t="s">
        <v>132</v>
      </c>
      <c r="D16" s="13">
        <v>95</v>
      </c>
      <c r="E16" s="13">
        <v>135</v>
      </c>
      <c r="F16" s="13">
        <v>175</v>
      </c>
      <c r="G16" s="482"/>
      <c r="H16" s="485"/>
      <c r="I16" s="1"/>
      <c r="J16" s="1"/>
      <c r="K16" s="1"/>
      <c r="L16" s="1"/>
      <c r="M16" s="1"/>
      <c r="N16" s="1"/>
      <c r="O16" s="1"/>
      <c r="P16" s="1"/>
      <c r="Q16" s="1"/>
      <c r="R16" s="1"/>
    </row>
    <row r="17" spans="1:18" ht="13" x14ac:dyDescent="0.15">
      <c r="A17" s="479"/>
      <c r="B17" s="482"/>
      <c r="C17" s="12" t="s">
        <v>133</v>
      </c>
      <c r="D17" s="13">
        <v>370</v>
      </c>
      <c r="E17" s="13">
        <v>495</v>
      </c>
      <c r="F17" s="13">
        <v>620</v>
      </c>
      <c r="G17" s="482"/>
      <c r="H17" s="485"/>
      <c r="I17" s="1"/>
      <c r="J17" s="1"/>
      <c r="K17" s="1"/>
      <c r="L17" s="1"/>
      <c r="M17" s="1"/>
      <c r="N17" s="1"/>
      <c r="O17" s="1"/>
      <c r="P17" s="1"/>
      <c r="Q17" s="1"/>
      <c r="R17" s="1"/>
    </row>
    <row r="18" spans="1:18" ht="13" x14ac:dyDescent="0.15">
      <c r="A18" s="479"/>
      <c r="B18" s="482"/>
      <c r="C18" s="12" t="s">
        <v>134</v>
      </c>
      <c r="D18" s="13">
        <v>1.3</v>
      </c>
      <c r="E18" s="13">
        <v>1.3</v>
      </c>
      <c r="F18" s="13">
        <v>1.3</v>
      </c>
      <c r="G18" s="482"/>
      <c r="H18" s="485"/>
      <c r="I18" s="1"/>
      <c r="J18" s="1"/>
      <c r="K18" s="1"/>
      <c r="L18" s="1"/>
      <c r="M18" s="1"/>
      <c r="N18" s="1"/>
      <c r="O18" s="1"/>
      <c r="P18" s="1"/>
      <c r="Q18" s="1"/>
      <c r="R18" s="1"/>
    </row>
    <row r="19" spans="1:18" ht="13" x14ac:dyDescent="0.15">
      <c r="A19" s="479"/>
      <c r="B19" s="482"/>
      <c r="C19" s="12" t="s">
        <v>135</v>
      </c>
      <c r="D19" s="13">
        <v>0</v>
      </c>
      <c r="E19" s="13">
        <v>0</v>
      </c>
      <c r="F19" s="13">
        <v>0</v>
      </c>
      <c r="G19" s="482"/>
      <c r="H19" s="485"/>
      <c r="I19" s="1"/>
      <c r="J19" s="1"/>
      <c r="K19" s="1"/>
      <c r="L19" s="1"/>
      <c r="M19" s="1"/>
      <c r="N19" s="1"/>
      <c r="O19" s="1"/>
      <c r="P19" s="1"/>
      <c r="Q19" s="1"/>
      <c r="R19" s="1"/>
    </row>
    <row r="20" spans="1:18" ht="13" x14ac:dyDescent="0.15">
      <c r="A20" s="479"/>
      <c r="B20" s="482"/>
      <c r="C20" s="12" t="s">
        <v>136</v>
      </c>
      <c r="D20" s="16">
        <v>11</v>
      </c>
      <c r="E20" s="13">
        <v>11</v>
      </c>
      <c r="F20" s="13">
        <v>11</v>
      </c>
      <c r="G20" s="482"/>
      <c r="H20" s="485"/>
      <c r="I20" s="1"/>
      <c r="J20" s="1"/>
      <c r="K20" s="1"/>
      <c r="L20" s="1"/>
      <c r="M20" s="1"/>
      <c r="N20" s="1"/>
      <c r="O20" s="1"/>
      <c r="P20" s="1"/>
      <c r="Q20" s="1"/>
      <c r="R20" s="1"/>
    </row>
    <row r="21" spans="1:18" ht="14" thickBot="1" x14ac:dyDescent="0.2">
      <c r="A21" s="479"/>
      <c r="B21" s="482"/>
      <c r="C21" s="14" t="s">
        <v>137</v>
      </c>
      <c r="D21" s="15">
        <v>3</v>
      </c>
      <c r="E21" s="15">
        <v>3</v>
      </c>
      <c r="F21" s="15">
        <v>3</v>
      </c>
      <c r="G21" s="482"/>
      <c r="H21" s="485"/>
      <c r="I21" s="1"/>
      <c r="J21" s="1"/>
      <c r="K21" s="1"/>
      <c r="L21" s="1"/>
      <c r="M21" s="1"/>
      <c r="N21" s="1"/>
      <c r="O21" s="1"/>
      <c r="P21" s="1"/>
      <c r="Q21" s="1"/>
      <c r="R21" s="1"/>
    </row>
    <row r="22" spans="1:18" ht="16" x14ac:dyDescent="0.3">
      <c r="A22" s="478" t="s">
        <v>138</v>
      </c>
      <c r="B22" s="29"/>
      <c r="C22" s="7"/>
      <c r="D22" s="9">
        <v>1</v>
      </c>
      <c r="E22" s="9">
        <v>2</v>
      </c>
      <c r="F22" s="9">
        <v>3</v>
      </c>
      <c r="G22" s="9">
        <v>4</v>
      </c>
      <c r="H22" s="40">
        <v>5</v>
      </c>
      <c r="I22" s="1"/>
      <c r="J22" s="1"/>
      <c r="K22" s="1"/>
      <c r="L22" s="1"/>
      <c r="M22" s="1"/>
      <c r="N22" s="1"/>
      <c r="O22" s="1"/>
      <c r="P22" s="1"/>
      <c r="Q22" s="1"/>
      <c r="R22" s="1"/>
    </row>
    <row r="23" spans="1:18" ht="13" x14ac:dyDescent="0.15">
      <c r="A23" s="479"/>
      <c r="B23" s="481" t="s">
        <v>139</v>
      </c>
      <c r="C23" s="12" t="s">
        <v>140</v>
      </c>
      <c r="D23" s="13">
        <v>8</v>
      </c>
      <c r="E23" s="13">
        <v>8</v>
      </c>
      <c r="F23" s="13">
        <v>8</v>
      </c>
      <c r="G23" s="13">
        <v>8</v>
      </c>
      <c r="H23" s="32">
        <v>8</v>
      </c>
      <c r="I23" s="1"/>
      <c r="J23" s="1"/>
      <c r="K23" s="1"/>
      <c r="L23" s="1"/>
      <c r="M23" s="1"/>
      <c r="N23" s="1"/>
      <c r="O23" s="1"/>
      <c r="P23" s="1"/>
      <c r="Q23" s="1"/>
      <c r="R23" s="1"/>
    </row>
    <row r="24" spans="1:18" ht="13" x14ac:dyDescent="0.15">
      <c r="A24" s="479"/>
      <c r="B24" s="482"/>
      <c r="C24" s="12" t="s">
        <v>141</v>
      </c>
      <c r="D24" s="13">
        <v>120</v>
      </c>
      <c r="E24" s="13">
        <v>132</v>
      </c>
      <c r="F24" s="13">
        <v>144</v>
      </c>
      <c r="G24" s="13">
        <v>156</v>
      </c>
      <c r="H24" s="32">
        <v>168</v>
      </c>
      <c r="I24" s="1"/>
      <c r="J24" s="1"/>
      <c r="K24" s="1"/>
      <c r="L24" s="1"/>
      <c r="M24" s="1"/>
      <c r="N24" s="1"/>
      <c r="O24" s="1"/>
      <c r="P24" s="1"/>
      <c r="Q24" s="1"/>
      <c r="R24" s="1"/>
    </row>
    <row r="25" spans="1:18" ht="13" x14ac:dyDescent="0.15">
      <c r="A25" s="479"/>
      <c r="B25" s="482"/>
      <c r="C25" s="12" t="s">
        <v>657</v>
      </c>
      <c r="D25" s="13">
        <v>20</v>
      </c>
      <c r="E25" s="13">
        <v>32</v>
      </c>
      <c r="F25" s="13">
        <v>44</v>
      </c>
      <c r="G25" s="13">
        <v>56</v>
      </c>
      <c r="H25" s="32">
        <v>68</v>
      </c>
      <c r="I25" s="1"/>
      <c r="J25" s="1"/>
      <c r="K25" s="1"/>
      <c r="L25" s="1"/>
      <c r="M25" s="1"/>
      <c r="N25" s="1"/>
      <c r="O25" s="1"/>
      <c r="P25" s="1"/>
      <c r="Q25" s="1"/>
      <c r="R25" s="1"/>
    </row>
    <row r="26" spans="1:18" ht="13" x14ac:dyDescent="0.15">
      <c r="A26" s="479"/>
      <c r="B26" s="482"/>
      <c r="C26" s="12" t="s">
        <v>144</v>
      </c>
      <c r="D26" s="13">
        <v>0.18</v>
      </c>
      <c r="E26" s="13">
        <v>0.18</v>
      </c>
      <c r="F26" s="13">
        <v>0.18</v>
      </c>
      <c r="G26" s="13">
        <v>0.18</v>
      </c>
      <c r="H26" s="32">
        <v>0.18</v>
      </c>
      <c r="I26" s="1"/>
      <c r="J26" s="1"/>
      <c r="K26" s="1"/>
      <c r="L26" s="1"/>
      <c r="M26" s="1"/>
      <c r="N26" s="1"/>
      <c r="O26" s="1"/>
      <c r="P26" s="1"/>
      <c r="Q26" s="1"/>
      <c r="R26" s="1"/>
    </row>
    <row r="27" spans="1:18" ht="13" x14ac:dyDescent="0.15">
      <c r="A27" s="479"/>
      <c r="B27" s="482"/>
      <c r="C27" s="12" t="s">
        <v>145</v>
      </c>
      <c r="D27" s="13">
        <v>0</v>
      </c>
      <c r="E27" s="13">
        <v>0</v>
      </c>
      <c r="F27" s="13">
        <v>0</v>
      </c>
      <c r="G27" s="13">
        <v>0</v>
      </c>
      <c r="H27" s="32">
        <v>0</v>
      </c>
      <c r="I27" s="1"/>
      <c r="J27" s="1"/>
      <c r="K27" s="1"/>
      <c r="L27" s="1"/>
      <c r="M27" s="1"/>
      <c r="N27" s="1"/>
      <c r="O27" s="1"/>
      <c r="P27" s="1"/>
      <c r="Q27" s="1"/>
      <c r="R27" s="1"/>
    </row>
    <row r="28" spans="1:18" ht="13" x14ac:dyDescent="0.15">
      <c r="A28" s="479"/>
      <c r="B28" s="482"/>
      <c r="C28" s="12" t="s">
        <v>142</v>
      </c>
      <c r="D28" s="13">
        <v>55</v>
      </c>
      <c r="E28" s="13">
        <v>60</v>
      </c>
      <c r="F28" s="13">
        <v>65</v>
      </c>
      <c r="G28" s="13">
        <v>70</v>
      </c>
      <c r="H28" s="32">
        <v>165</v>
      </c>
      <c r="I28" s="1"/>
      <c r="J28" s="1"/>
      <c r="K28" s="1"/>
      <c r="L28" s="1"/>
      <c r="M28" s="1"/>
      <c r="N28" s="1"/>
      <c r="O28" s="1"/>
      <c r="P28" s="1"/>
      <c r="Q28" s="1"/>
      <c r="R28" s="1"/>
    </row>
    <row r="29" spans="1:18" ht="13" x14ac:dyDescent="0.15">
      <c r="A29" s="479"/>
      <c r="B29" s="482"/>
      <c r="C29" s="12" t="s">
        <v>143</v>
      </c>
      <c r="D29" s="13">
        <v>18</v>
      </c>
      <c r="E29" s="13">
        <v>20</v>
      </c>
      <c r="F29" s="13">
        <v>22</v>
      </c>
      <c r="G29" s="13">
        <v>24</v>
      </c>
      <c r="H29" s="32">
        <v>26</v>
      </c>
      <c r="I29" s="1"/>
      <c r="J29" s="1"/>
      <c r="K29" s="1"/>
      <c r="L29" s="1"/>
      <c r="M29" s="1"/>
      <c r="N29" s="1"/>
      <c r="O29" s="1"/>
      <c r="P29" s="1"/>
      <c r="Q29" s="1"/>
      <c r="R29" s="1"/>
    </row>
    <row r="30" spans="1:18" ht="13" x14ac:dyDescent="0.15">
      <c r="A30" s="479"/>
      <c r="B30" s="482"/>
      <c r="C30" s="17" t="s">
        <v>146</v>
      </c>
      <c r="D30" s="18">
        <v>5</v>
      </c>
      <c r="E30" s="18">
        <v>6</v>
      </c>
      <c r="F30" s="18">
        <v>6</v>
      </c>
      <c r="G30" s="18">
        <v>7</v>
      </c>
      <c r="H30" s="41">
        <v>7</v>
      </c>
      <c r="I30" s="1"/>
      <c r="J30" s="1"/>
      <c r="K30" s="1"/>
      <c r="L30" s="1"/>
      <c r="M30" s="1"/>
      <c r="N30" s="1"/>
      <c r="O30" s="1"/>
      <c r="P30" s="1"/>
      <c r="Q30" s="1"/>
      <c r="R30" s="1"/>
    </row>
    <row r="31" spans="1:18" ht="13" x14ac:dyDescent="0.15">
      <c r="A31" s="479"/>
      <c r="B31" s="482"/>
      <c r="C31" s="17" t="s">
        <v>147</v>
      </c>
      <c r="D31" s="18">
        <v>0.2</v>
      </c>
      <c r="E31" s="18">
        <v>0.2</v>
      </c>
      <c r="F31" s="18">
        <v>0.2</v>
      </c>
      <c r="G31" s="18">
        <v>0.2</v>
      </c>
      <c r="H31" s="41">
        <v>0.2</v>
      </c>
      <c r="I31" s="1"/>
      <c r="J31" s="1"/>
      <c r="K31" s="1"/>
      <c r="L31" s="1"/>
      <c r="M31" s="1"/>
      <c r="N31" s="1"/>
      <c r="O31" s="1"/>
      <c r="P31" s="1"/>
      <c r="Q31" s="1"/>
      <c r="R31" s="1"/>
    </row>
    <row r="32" spans="1:18" ht="14" thickBot="1" x14ac:dyDescent="0.2">
      <c r="A32" s="479"/>
      <c r="B32" s="482"/>
      <c r="C32" s="17" t="s">
        <v>148</v>
      </c>
      <c r="D32" s="18">
        <v>1.5</v>
      </c>
      <c r="E32" s="18">
        <v>1.5</v>
      </c>
      <c r="F32" s="18">
        <v>1.5</v>
      </c>
      <c r="G32" s="18">
        <v>1.5</v>
      </c>
      <c r="H32" s="41">
        <v>1.5</v>
      </c>
      <c r="I32" s="1"/>
      <c r="J32" s="1"/>
      <c r="K32" s="1"/>
      <c r="L32" s="1"/>
      <c r="M32" s="1"/>
      <c r="N32" s="1"/>
      <c r="O32" s="1"/>
      <c r="P32" s="1"/>
      <c r="Q32" s="1"/>
      <c r="R32" s="1"/>
    </row>
    <row r="33" spans="1:18" ht="13" x14ac:dyDescent="0.15">
      <c r="A33" s="479"/>
      <c r="B33" s="488" t="s">
        <v>149</v>
      </c>
      <c r="C33" s="10" t="s">
        <v>150</v>
      </c>
      <c r="D33" s="11">
        <v>10</v>
      </c>
      <c r="E33" s="11">
        <v>10</v>
      </c>
      <c r="F33" s="11">
        <v>10</v>
      </c>
      <c r="G33" s="11">
        <v>10</v>
      </c>
      <c r="H33" s="39">
        <v>10</v>
      </c>
      <c r="I33" s="1"/>
      <c r="J33" s="1"/>
      <c r="K33" s="1"/>
      <c r="L33" s="1"/>
      <c r="M33" s="1"/>
      <c r="N33" s="1"/>
      <c r="O33" s="1"/>
      <c r="P33" s="1"/>
      <c r="Q33" s="1"/>
      <c r="R33" s="1"/>
    </row>
    <row r="34" spans="1:18" ht="13" x14ac:dyDescent="0.15">
      <c r="A34" s="479"/>
      <c r="B34" s="482"/>
      <c r="C34" s="17" t="s">
        <v>151</v>
      </c>
      <c r="D34" s="18">
        <v>105</v>
      </c>
      <c r="E34" s="18">
        <v>130</v>
      </c>
      <c r="F34" s="18">
        <v>155</v>
      </c>
      <c r="G34" s="18">
        <v>180</v>
      </c>
      <c r="H34" s="41">
        <v>205</v>
      </c>
      <c r="I34" s="1"/>
      <c r="J34" s="1"/>
      <c r="K34" s="1"/>
      <c r="L34" s="1"/>
      <c r="M34" s="1"/>
      <c r="N34" s="1"/>
      <c r="O34" s="1"/>
      <c r="P34" s="1"/>
      <c r="Q34" s="1"/>
      <c r="R34" s="1"/>
    </row>
    <row r="35" spans="1:18" ht="13" x14ac:dyDescent="0.15">
      <c r="A35" s="479"/>
      <c r="B35" s="482"/>
      <c r="C35" s="53" t="s">
        <v>133</v>
      </c>
      <c r="D35" s="19">
        <v>35</v>
      </c>
      <c r="E35" s="19">
        <v>45</v>
      </c>
      <c r="F35" s="19">
        <v>55</v>
      </c>
      <c r="G35" s="19">
        <v>65</v>
      </c>
      <c r="H35" s="42">
        <v>115</v>
      </c>
      <c r="I35" s="1"/>
      <c r="J35" s="1"/>
      <c r="K35" s="1"/>
      <c r="L35" s="1"/>
      <c r="M35" s="1"/>
      <c r="N35" s="1"/>
      <c r="O35" s="1"/>
      <c r="P35" s="1"/>
      <c r="Q35" s="1"/>
      <c r="R35" s="1"/>
    </row>
    <row r="36" spans="1:18" ht="13" x14ac:dyDescent="0.15">
      <c r="A36" s="479"/>
      <c r="B36" s="482"/>
      <c r="C36" s="52" t="s">
        <v>152</v>
      </c>
      <c r="D36" s="13">
        <v>0.65</v>
      </c>
      <c r="E36" s="13">
        <v>0.65</v>
      </c>
      <c r="F36" s="13">
        <v>0.65</v>
      </c>
      <c r="G36" s="13">
        <v>0.65</v>
      </c>
      <c r="H36" s="32">
        <v>0.65</v>
      </c>
      <c r="I36" s="1"/>
      <c r="J36" s="1"/>
      <c r="K36" s="1"/>
      <c r="L36" s="1"/>
      <c r="M36" s="1"/>
      <c r="N36" s="1"/>
      <c r="O36" s="1"/>
      <c r="P36" s="1"/>
      <c r="Q36" s="1"/>
      <c r="R36" s="1"/>
    </row>
    <row r="37" spans="1:18" ht="13" x14ac:dyDescent="0.15">
      <c r="A37" s="479"/>
      <c r="B37" s="482"/>
      <c r="C37" s="12" t="s">
        <v>153</v>
      </c>
      <c r="D37" s="13">
        <v>0</v>
      </c>
      <c r="E37" s="13">
        <v>0</v>
      </c>
      <c r="F37" s="13">
        <v>0</v>
      </c>
      <c r="G37" s="13">
        <v>0</v>
      </c>
      <c r="H37" s="32">
        <v>0</v>
      </c>
      <c r="I37" s="1"/>
      <c r="J37" s="1"/>
      <c r="K37" s="1"/>
      <c r="L37" s="1"/>
      <c r="M37" s="1"/>
      <c r="N37" s="1"/>
      <c r="O37" s="1"/>
      <c r="P37" s="1"/>
      <c r="Q37" s="1"/>
      <c r="R37" s="1"/>
    </row>
    <row r="38" spans="1:18" ht="13" x14ac:dyDescent="0.15">
      <c r="A38" s="479"/>
      <c r="B38" s="482"/>
      <c r="C38" s="12" t="s">
        <v>154</v>
      </c>
      <c r="D38" s="13">
        <v>0.2</v>
      </c>
      <c r="E38" s="13">
        <v>0.2</v>
      </c>
      <c r="F38" s="13">
        <v>0.2</v>
      </c>
      <c r="G38" s="13">
        <v>0.2</v>
      </c>
      <c r="H38" s="32">
        <v>0.2</v>
      </c>
      <c r="I38" s="1"/>
      <c r="J38" s="1"/>
      <c r="K38" s="1"/>
      <c r="L38" s="1"/>
      <c r="M38" s="1"/>
      <c r="N38" s="1"/>
      <c r="O38" s="1"/>
      <c r="P38" s="1"/>
      <c r="Q38" s="1"/>
      <c r="R38" s="1"/>
    </row>
    <row r="39" spans="1:18" ht="14" thickBot="1" x14ac:dyDescent="0.2">
      <c r="A39" s="479"/>
      <c r="B39" s="482"/>
      <c r="C39" s="14" t="s">
        <v>155</v>
      </c>
      <c r="D39" s="15">
        <v>6</v>
      </c>
      <c r="E39" s="15">
        <v>6</v>
      </c>
      <c r="F39" s="15">
        <v>6</v>
      </c>
      <c r="G39" s="15">
        <v>6</v>
      </c>
      <c r="H39" s="33">
        <v>6</v>
      </c>
      <c r="I39" s="1"/>
      <c r="J39" s="1"/>
      <c r="K39" s="1"/>
      <c r="L39" s="1"/>
      <c r="M39" s="1"/>
      <c r="N39" s="1"/>
      <c r="O39" s="1"/>
      <c r="P39" s="1"/>
      <c r="Q39" s="1"/>
      <c r="R39" s="1"/>
    </row>
    <row r="40" spans="1:18" ht="13" x14ac:dyDescent="0.15">
      <c r="A40" s="479"/>
      <c r="B40" s="478" t="s">
        <v>156</v>
      </c>
      <c r="C40" s="47" t="s">
        <v>157</v>
      </c>
      <c r="D40" s="19">
        <v>110</v>
      </c>
      <c r="E40" s="19">
        <v>90</v>
      </c>
      <c r="F40" s="19">
        <v>70</v>
      </c>
      <c r="G40" s="490"/>
      <c r="H40" s="485"/>
      <c r="I40" s="1"/>
      <c r="J40" s="1"/>
      <c r="K40" s="1"/>
      <c r="L40" s="1"/>
      <c r="M40" s="1"/>
      <c r="N40" s="1"/>
      <c r="O40" s="1"/>
      <c r="P40" s="1"/>
      <c r="Q40" s="1"/>
      <c r="R40" s="1"/>
    </row>
    <row r="41" spans="1:18" ht="13" x14ac:dyDescent="0.15">
      <c r="A41" s="479"/>
      <c r="B41" s="479"/>
      <c r="C41" s="54" t="s">
        <v>158</v>
      </c>
      <c r="D41" s="18">
        <v>140</v>
      </c>
      <c r="E41" s="18">
        <v>190</v>
      </c>
      <c r="F41" s="18">
        <v>240</v>
      </c>
      <c r="G41" s="482"/>
      <c r="H41" s="485"/>
      <c r="I41" s="1"/>
      <c r="J41" s="1"/>
      <c r="K41" s="1"/>
      <c r="L41" s="1"/>
      <c r="M41" s="1"/>
      <c r="N41" s="1"/>
      <c r="O41" s="1"/>
      <c r="P41" s="1"/>
      <c r="Q41" s="1"/>
      <c r="R41" s="1"/>
    </row>
    <row r="42" spans="1:18" ht="13" x14ac:dyDescent="0.15">
      <c r="A42" s="479"/>
      <c r="B42" s="489"/>
      <c r="C42" s="53" t="s">
        <v>159</v>
      </c>
      <c r="D42" s="19">
        <v>430</v>
      </c>
      <c r="E42" s="19">
        <v>670</v>
      </c>
      <c r="F42" s="19">
        <v>910</v>
      </c>
      <c r="G42" s="482"/>
      <c r="H42" s="485"/>
      <c r="I42" s="1"/>
      <c r="J42" s="1"/>
      <c r="K42" s="1"/>
      <c r="L42" s="1"/>
      <c r="M42" s="1"/>
      <c r="N42" s="1"/>
      <c r="O42" s="1"/>
      <c r="P42" s="1"/>
      <c r="Q42" s="1"/>
      <c r="R42" s="1"/>
    </row>
    <row r="43" spans="1:18" ht="13" x14ac:dyDescent="0.15">
      <c r="A43" s="479"/>
      <c r="B43" s="479"/>
      <c r="C43" s="47" t="s">
        <v>160</v>
      </c>
      <c r="D43" s="13">
        <v>1.4</v>
      </c>
      <c r="E43" s="13">
        <v>1.4</v>
      </c>
      <c r="F43" s="13">
        <v>1.4</v>
      </c>
      <c r="G43" s="482"/>
      <c r="H43" s="485"/>
      <c r="I43" s="1"/>
      <c r="J43" s="1"/>
      <c r="K43" s="1"/>
      <c r="L43" s="1"/>
      <c r="M43" s="1"/>
      <c r="N43" s="1"/>
      <c r="O43" s="1"/>
      <c r="P43" s="1"/>
      <c r="Q43" s="1"/>
      <c r="R43" s="1"/>
    </row>
    <row r="44" spans="1:18" ht="13" x14ac:dyDescent="0.15">
      <c r="A44" s="479"/>
      <c r="B44" s="479"/>
      <c r="C44" s="48" t="s">
        <v>161</v>
      </c>
      <c r="D44" s="13">
        <v>0</v>
      </c>
      <c r="E44" s="13">
        <v>0</v>
      </c>
      <c r="F44" s="13">
        <v>0</v>
      </c>
      <c r="G44" s="482"/>
      <c r="H44" s="485"/>
      <c r="I44" s="1"/>
      <c r="J44" s="1"/>
      <c r="K44" s="1"/>
      <c r="L44" s="1"/>
      <c r="M44" s="1"/>
      <c r="N44" s="1"/>
      <c r="O44" s="1"/>
      <c r="P44" s="1"/>
      <c r="Q44" s="1"/>
      <c r="R44" s="1"/>
    </row>
    <row r="45" spans="1:18" ht="13" x14ac:dyDescent="0.15">
      <c r="A45" s="479"/>
      <c r="B45" s="479"/>
      <c r="C45" s="48" t="s">
        <v>162</v>
      </c>
      <c r="D45" s="16">
        <v>50</v>
      </c>
      <c r="E45" s="13">
        <v>50</v>
      </c>
      <c r="F45" s="13">
        <v>50</v>
      </c>
      <c r="G45" s="482"/>
      <c r="H45" s="485"/>
      <c r="I45" s="1"/>
      <c r="J45" s="1"/>
      <c r="K45" s="1"/>
      <c r="L45" s="1"/>
      <c r="M45" s="1"/>
      <c r="N45" s="1"/>
      <c r="O45" s="1"/>
      <c r="P45" s="1"/>
      <c r="Q45" s="1"/>
      <c r="R45" s="1"/>
    </row>
    <row r="46" spans="1:18" ht="14" thickBot="1" x14ac:dyDescent="0.2">
      <c r="A46" s="480"/>
      <c r="B46" s="480"/>
      <c r="C46" s="49" t="s">
        <v>163</v>
      </c>
      <c r="D46" s="15">
        <v>2.2000000000000002</v>
      </c>
      <c r="E46" s="15">
        <v>2.2000000000000002</v>
      </c>
      <c r="F46" s="15">
        <v>2.2000000000000002</v>
      </c>
      <c r="G46" s="482"/>
      <c r="H46" s="485"/>
      <c r="I46" s="1"/>
      <c r="J46" s="1"/>
      <c r="K46" s="1"/>
      <c r="L46" s="1"/>
      <c r="M46" s="1"/>
      <c r="N46" s="1"/>
      <c r="O46" s="1"/>
      <c r="P46" s="1"/>
      <c r="Q46" s="1"/>
      <c r="R46" s="1"/>
    </row>
    <row r="47" spans="1:18" ht="16" x14ac:dyDescent="0.3">
      <c r="A47" s="478" t="s">
        <v>164</v>
      </c>
      <c r="B47" s="50"/>
      <c r="C47" s="7"/>
      <c r="D47" s="20">
        <v>1</v>
      </c>
      <c r="E47" s="20">
        <v>2</v>
      </c>
      <c r="F47" s="20">
        <v>3</v>
      </c>
      <c r="G47" s="20">
        <v>4</v>
      </c>
      <c r="H47" s="43">
        <v>5</v>
      </c>
      <c r="I47" s="1"/>
      <c r="J47" s="1"/>
      <c r="K47" s="1"/>
      <c r="L47" s="1"/>
      <c r="M47" s="1"/>
      <c r="N47" s="1"/>
      <c r="O47" s="1"/>
      <c r="P47" s="1"/>
      <c r="Q47" s="1"/>
      <c r="R47" s="1"/>
    </row>
    <row r="48" spans="1:18" ht="13" x14ac:dyDescent="0.15">
      <c r="A48" s="479"/>
      <c r="B48" s="481" t="s">
        <v>593</v>
      </c>
      <c r="C48" s="12" t="s">
        <v>165</v>
      </c>
      <c r="D48" s="13">
        <v>25</v>
      </c>
      <c r="E48" s="13">
        <v>24</v>
      </c>
      <c r="F48" s="13">
        <v>23</v>
      </c>
      <c r="G48" s="13">
        <v>22</v>
      </c>
      <c r="H48" s="32">
        <v>12</v>
      </c>
      <c r="I48" s="1"/>
      <c r="J48" s="1"/>
      <c r="K48" s="1"/>
      <c r="L48" s="1"/>
      <c r="M48" s="1"/>
      <c r="N48" s="1"/>
      <c r="O48" s="1"/>
      <c r="P48" s="1"/>
      <c r="Q48" s="1"/>
      <c r="R48" s="1"/>
    </row>
    <row r="49" spans="1:18" ht="13" x14ac:dyDescent="0.15">
      <c r="A49" s="479"/>
      <c r="B49" s="482"/>
      <c r="C49" s="12" t="s">
        <v>166</v>
      </c>
      <c r="D49" s="13">
        <v>120</v>
      </c>
      <c r="E49" s="13">
        <v>120</v>
      </c>
      <c r="F49" s="13">
        <v>120</v>
      </c>
      <c r="G49" s="13">
        <v>120</v>
      </c>
      <c r="H49" s="32">
        <v>120</v>
      </c>
      <c r="I49" s="1"/>
      <c r="J49" s="1"/>
      <c r="K49" s="1"/>
      <c r="L49" s="1"/>
      <c r="M49" s="1"/>
      <c r="N49" s="1"/>
      <c r="O49" s="1"/>
      <c r="P49" s="1"/>
      <c r="Q49" s="1"/>
      <c r="R49" s="1"/>
    </row>
    <row r="50" spans="1:18" ht="13" x14ac:dyDescent="0.15">
      <c r="A50" s="479"/>
      <c r="B50" s="482"/>
      <c r="C50" s="12" t="s">
        <v>167</v>
      </c>
      <c r="D50" s="13">
        <v>80</v>
      </c>
      <c r="E50" s="13">
        <v>160</v>
      </c>
      <c r="F50" s="13">
        <v>240</v>
      </c>
      <c r="G50" s="13">
        <v>320</v>
      </c>
      <c r="H50" s="32">
        <v>400</v>
      </c>
      <c r="I50" s="1"/>
      <c r="J50" s="1"/>
      <c r="K50" s="1"/>
      <c r="L50" s="1"/>
      <c r="M50" s="1"/>
      <c r="N50" s="1"/>
      <c r="O50" s="1"/>
      <c r="P50" s="1"/>
      <c r="Q50" s="1"/>
      <c r="R50" s="1"/>
    </row>
    <row r="51" spans="1:18" ht="13" x14ac:dyDescent="0.15">
      <c r="A51" s="479"/>
      <c r="B51" s="482"/>
      <c r="C51" s="12" t="s">
        <v>168</v>
      </c>
      <c r="D51" s="13">
        <v>1</v>
      </c>
      <c r="E51" s="13">
        <v>1</v>
      </c>
      <c r="F51" s="13">
        <v>1</v>
      </c>
      <c r="G51" s="13">
        <v>1</v>
      </c>
      <c r="H51" s="32">
        <v>1</v>
      </c>
      <c r="I51" s="1"/>
      <c r="J51" s="1"/>
      <c r="K51" s="1"/>
      <c r="L51" s="1"/>
      <c r="M51" s="1"/>
      <c r="N51" s="1"/>
      <c r="O51" s="1"/>
      <c r="P51" s="1"/>
      <c r="Q51" s="1"/>
      <c r="R51" s="1"/>
    </row>
    <row r="52" spans="1:18" ht="13" x14ac:dyDescent="0.15">
      <c r="A52" s="479"/>
      <c r="B52" s="482"/>
      <c r="C52" s="12" t="s">
        <v>169</v>
      </c>
      <c r="D52" s="13">
        <v>0</v>
      </c>
      <c r="E52" s="13">
        <v>0</v>
      </c>
      <c r="F52" s="13">
        <v>0</v>
      </c>
      <c r="G52" s="13">
        <v>0</v>
      </c>
      <c r="H52" s="32">
        <v>0</v>
      </c>
      <c r="I52" s="1"/>
      <c r="J52" s="1"/>
      <c r="K52" s="1"/>
      <c r="L52" s="1"/>
      <c r="M52" s="1"/>
      <c r="N52" s="1"/>
      <c r="O52" s="1"/>
      <c r="P52" s="1"/>
      <c r="Q52" s="1"/>
      <c r="R52" s="1"/>
    </row>
    <row r="53" spans="1:18" ht="13" x14ac:dyDescent="0.15">
      <c r="A53" s="479"/>
      <c r="B53" s="482"/>
      <c r="C53" s="12" t="s">
        <v>170</v>
      </c>
      <c r="D53" s="34" t="s">
        <v>602</v>
      </c>
      <c r="E53" s="34" t="s">
        <v>602</v>
      </c>
      <c r="F53" s="34" t="s">
        <v>602</v>
      </c>
      <c r="G53" s="34" t="s">
        <v>602</v>
      </c>
      <c r="H53" s="44" t="s">
        <v>602</v>
      </c>
      <c r="I53" s="1"/>
      <c r="J53" s="1"/>
      <c r="K53" s="1"/>
      <c r="L53" s="1"/>
      <c r="M53" s="1"/>
      <c r="N53" s="1"/>
      <c r="O53" s="1"/>
      <c r="P53" s="1"/>
      <c r="Q53" s="1"/>
      <c r="R53" s="1"/>
    </row>
    <row r="54" spans="1:18" ht="13" x14ac:dyDescent="0.15">
      <c r="A54" s="479"/>
      <c r="B54" s="481" t="s">
        <v>594</v>
      </c>
      <c r="C54" s="12" t="s">
        <v>171</v>
      </c>
      <c r="D54" s="13">
        <v>12</v>
      </c>
      <c r="E54" s="13">
        <v>11</v>
      </c>
      <c r="F54" s="13">
        <v>10</v>
      </c>
      <c r="G54" s="13">
        <v>9</v>
      </c>
      <c r="H54" s="32">
        <v>8</v>
      </c>
      <c r="I54" s="1"/>
      <c r="J54" s="1"/>
      <c r="K54" s="1"/>
      <c r="L54" s="1"/>
      <c r="M54" s="1"/>
      <c r="N54" s="1"/>
      <c r="O54" s="1"/>
      <c r="P54" s="1"/>
      <c r="Q54" s="1"/>
      <c r="R54" s="1"/>
    </row>
    <row r="55" spans="1:18" ht="13" x14ac:dyDescent="0.15">
      <c r="A55" s="479"/>
      <c r="B55" s="482"/>
      <c r="C55" s="12" t="s">
        <v>172</v>
      </c>
      <c r="D55" s="13">
        <v>50</v>
      </c>
      <c r="E55" s="13">
        <v>58</v>
      </c>
      <c r="F55" s="13">
        <v>66</v>
      </c>
      <c r="G55" s="13">
        <v>74</v>
      </c>
      <c r="H55" s="32">
        <v>82</v>
      </c>
      <c r="I55" s="1"/>
      <c r="J55" s="1"/>
      <c r="K55" s="1"/>
      <c r="L55" s="1"/>
      <c r="M55" s="1"/>
      <c r="N55" s="1"/>
      <c r="O55" s="1"/>
      <c r="P55" s="1"/>
      <c r="Q55" s="1"/>
      <c r="R55" s="1"/>
    </row>
    <row r="56" spans="1:18" ht="13" x14ac:dyDescent="0.15">
      <c r="A56" s="479"/>
      <c r="B56" s="482"/>
      <c r="C56" s="30" t="s">
        <v>595</v>
      </c>
      <c r="D56" s="13">
        <v>0.09</v>
      </c>
      <c r="E56" s="13">
        <v>0.13</v>
      </c>
      <c r="F56" s="13">
        <v>0.17</v>
      </c>
      <c r="G56" s="13">
        <v>0.21</v>
      </c>
      <c r="H56" s="32">
        <v>0.25</v>
      </c>
      <c r="I56" s="1"/>
      <c r="J56" s="1"/>
      <c r="K56" s="1"/>
      <c r="L56" s="1"/>
      <c r="M56" s="1"/>
      <c r="N56" s="1"/>
      <c r="O56" s="1"/>
      <c r="P56" s="1"/>
      <c r="Q56" s="1"/>
      <c r="R56" s="1"/>
    </row>
    <row r="57" spans="1:18" ht="13" x14ac:dyDescent="0.15">
      <c r="A57" s="479"/>
      <c r="B57" s="482"/>
      <c r="C57" s="30" t="s">
        <v>370</v>
      </c>
      <c r="D57" s="13">
        <v>0.3</v>
      </c>
      <c r="E57" s="13">
        <v>0.35</v>
      </c>
      <c r="F57" s="13">
        <v>0.4</v>
      </c>
      <c r="G57" s="13">
        <v>0.45</v>
      </c>
      <c r="H57" s="32">
        <v>0.65</v>
      </c>
      <c r="I57" s="1"/>
      <c r="J57" s="1"/>
      <c r="K57" s="1"/>
      <c r="L57" s="1"/>
      <c r="M57" s="1"/>
      <c r="N57" s="1"/>
      <c r="O57" s="1"/>
      <c r="P57" s="1"/>
      <c r="Q57" s="1"/>
      <c r="R57" s="1"/>
    </row>
    <row r="58" spans="1:18" ht="13" x14ac:dyDescent="0.15">
      <c r="A58" s="479"/>
      <c r="B58" s="482"/>
      <c r="C58" s="12" t="s">
        <v>173</v>
      </c>
      <c r="D58" s="13">
        <v>1.2</v>
      </c>
      <c r="E58" s="13">
        <v>1.2</v>
      </c>
      <c r="F58" s="13">
        <v>1.2</v>
      </c>
      <c r="G58" s="13">
        <v>1.2</v>
      </c>
      <c r="H58" s="32">
        <v>1.2</v>
      </c>
      <c r="I58" s="1"/>
      <c r="J58" s="1"/>
      <c r="K58" s="1"/>
      <c r="L58" s="1"/>
      <c r="M58" s="1"/>
      <c r="N58" s="1"/>
      <c r="O58" s="1"/>
      <c r="P58" s="1"/>
      <c r="Q58" s="1"/>
      <c r="R58" s="1"/>
    </row>
    <row r="59" spans="1:18" ht="13" x14ac:dyDescent="0.15">
      <c r="A59" s="479"/>
      <c r="B59" s="482"/>
      <c r="C59" s="12" t="s">
        <v>174</v>
      </c>
      <c r="D59" s="13">
        <v>0</v>
      </c>
      <c r="E59" s="13">
        <v>0</v>
      </c>
      <c r="F59" s="13">
        <v>0</v>
      </c>
      <c r="G59" s="13">
        <v>0</v>
      </c>
      <c r="H59" s="32">
        <v>0</v>
      </c>
      <c r="I59" s="1"/>
      <c r="J59" s="1"/>
      <c r="K59" s="1"/>
      <c r="L59" s="1"/>
      <c r="M59" s="1"/>
      <c r="N59" s="1"/>
      <c r="O59" s="1"/>
      <c r="P59" s="1"/>
      <c r="Q59" s="1"/>
      <c r="R59" s="1"/>
    </row>
    <row r="60" spans="1:18" ht="13" x14ac:dyDescent="0.15">
      <c r="A60" s="479"/>
      <c r="B60" s="482"/>
      <c r="C60" s="30" t="s">
        <v>596</v>
      </c>
      <c r="D60" s="13">
        <v>0</v>
      </c>
      <c r="E60" s="13">
        <v>0</v>
      </c>
      <c r="F60" s="13">
        <v>0</v>
      </c>
      <c r="G60" s="13">
        <v>0</v>
      </c>
      <c r="H60" s="32">
        <v>0</v>
      </c>
      <c r="I60" s="1"/>
      <c r="J60" s="1"/>
      <c r="K60" s="1"/>
      <c r="L60" s="1"/>
      <c r="M60" s="1"/>
      <c r="N60" s="1"/>
      <c r="O60" s="1"/>
      <c r="P60" s="1"/>
      <c r="Q60" s="1"/>
      <c r="R60" s="1"/>
    </row>
    <row r="61" spans="1:18" ht="13" x14ac:dyDescent="0.15">
      <c r="A61" s="479"/>
      <c r="B61" s="481" t="s">
        <v>597</v>
      </c>
      <c r="C61" s="12" t="s">
        <v>175</v>
      </c>
      <c r="D61" s="13">
        <v>16</v>
      </c>
      <c r="E61" s="13">
        <v>16</v>
      </c>
      <c r="F61" s="13">
        <v>16</v>
      </c>
      <c r="G61" s="484"/>
      <c r="H61" s="485"/>
      <c r="I61" s="1"/>
      <c r="J61" s="1"/>
      <c r="K61" s="1"/>
      <c r="L61" s="1"/>
      <c r="M61" s="1"/>
      <c r="N61" s="1"/>
      <c r="O61" s="1"/>
      <c r="P61" s="1"/>
      <c r="Q61" s="1"/>
      <c r="R61" s="1"/>
    </row>
    <row r="62" spans="1:18" ht="13" x14ac:dyDescent="0.15">
      <c r="A62" s="479"/>
      <c r="B62" s="482"/>
      <c r="C62" s="12" t="s">
        <v>176</v>
      </c>
      <c r="D62" s="13">
        <v>40</v>
      </c>
      <c r="E62" s="13">
        <v>50</v>
      </c>
      <c r="F62" s="13">
        <v>60</v>
      </c>
      <c r="G62" s="482"/>
      <c r="H62" s="485"/>
      <c r="I62" s="1"/>
      <c r="J62" s="1"/>
      <c r="K62" s="1"/>
      <c r="L62" s="1"/>
      <c r="M62" s="1"/>
      <c r="N62" s="1"/>
      <c r="O62" s="1"/>
      <c r="P62" s="1"/>
      <c r="Q62" s="1"/>
      <c r="R62" s="1"/>
    </row>
    <row r="63" spans="1:18" ht="13" x14ac:dyDescent="0.15">
      <c r="A63" s="479"/>
      <c r="B63" s="482"/>
      <c r="C63" s="12" t="s">
        <v>177</v>
      </c>
      <c r="D63" s="13">
        <v>225</v>
      </c>
      <c r="E63" s="13">
        <v>350</v>
      </c>
      <c r="F63" s="13">
        <v>475</v>
      </c>
      <c r="G63" s="482"/>
      <c r="H63" s="485"/>
      <c r="I63" s="1"/>
      <c r="J63" s="1"/>
      <c r="K63" s="1"/>
      <c r="L63" s="1"/>
      <c r="M63" s="1"/>
      <c r="N63" s="1"/>
      <c r="O63" s="1"/>
      <c r="P63" s="1"/>
      <c r="Q63" s="1"/>
      <c r="R63" s="1"/>
    </row>
    <row r="64" spans="1:18" ht="13" x14ac:dyDescent="0.15">
      <c r="A64" s="479"/>
      <c r="B64" s="482"/>
      <c r="C64" s="12" t="s">
        <v>178</v>
      </c>
      <c r="D64" s="13">
        <v>0.3</v>
      </c>
      <c r="E64" s="13">
        <v>0.3</v>
      </c>
      <c r="F64" s="13">
        <v>0.3</v>
      </c>
      <c r="G64" s="482"/>
      <c r="H64" s="485"/>
      <c r="I64" s="1"/>
      <c r="J64" s="1"/>
      <c r="K64" s="1"/>
      <c r="L64" s="1"/>
      <c r="M64" s="1"/>
      <c r="N64" s="1"/>
      <c r="O64" s="1"/>
      <c r="P64" s="1"/>
      <c r="Q64" s="1"/>
      <c r="R64" s="1"/>
    </row>
    <row r="65" spans="1:18" ht="13" x14ac:dyDescent="0.15">
      <c r="A65" s="479"/>
      <c r="B65" s="482"/>
      <c r="C65" s="30" t="s">
        <v>598</v>
      </c>
      <c r="D65" s="13">
        <v>8</v>
      </c>
      <c r="E65" s="13">
        <v>12</v>
      </c>
      <c r="F65" s="13">
        <v>20</v>
      </c>
      <c r="G65" s="482"/>
      <c r="H65" s="485"/>
      <c r="I65" s="1"/>
      <c r="J65" s="1"/>
      <c r="K65" s="1"/>
      <c r="L65" s="1"/>
      <c r="M65" s="1"/>
      <c r="N65" s="1"/>
      <c r="O65" s="1"/>
      <c r="P65" s="1"/>
      <c r="Q65" s="1"/>
      <c r="R65" s="1"/>
    </row>
    <row r="66" spans="1:18" ht="13" x14ac:dyDescent="0.15">
      <c r="A66" s="479"/>
      <c r="B66" s="482"/>
      <c r="C66" s="12" t="s">
        <v>43</v>
      </c>
      <c r="D66" s="13">
        <v>1.4999999999999999E-2</v>
      </c>
      <c r="E66" s="13">
        <v>1.4999999999999999E-2</v>
      </c>
      <c r="F66" s="13">
        <v>1.4999999999999999E-2</v>
      </c>
      <c r="G66" s="482"/>
      <c r="H66" s="485"/>
      <c r="I66" s="1"/>
      <c r="J66" s="1"/>
      <c r="K66" s="1"/>
      <c r="L66" s="1"/>
      <c r="M66" s="1"/>
      <c r="N66" s="1"/>
      <c r="O66" s="1"/>
      <c r="P66" s="1"/>
      <c r="Q66" s="1"/>
      <c r="R66" s="1"/>
    </row>
    <row r="67" spans="1:18" ht="13" x14ac:dyDescent="0.15">
      <c r="A67" s="479"/>
      <c r="B67" s="482"/>
      <c r="C67" s="30" t="s">
        <v>600</v>
      </c>
      <c r="D67" s="16">
        <v>0.6</v>
      </c>
      <c r="E67" s="13">
        <v>0.6</v>
      </c>
      <c r="F67" s="13">
        <v>0.6</v>
      </c>
      <c r="G67" s="482"/>
      <c r="H67" s="485"/>
      <c r="I67" s="1"/>
      <c r="J67" s="1"/>
      <c r="K67" s="1"/>
      <c r="L67" s="1"/>
      <c r="M67" s="1"/>
      <c r="N67" s="1"/>
      <c r="O67" s="1"/>
      <c r="P67" s="1"/>
      <c r="Q67" s="1"/>
      <c r="R67" s="1"/>
    </row>
    <row r="68" spans="1:18" ht="14" thickBot="1" x14ac:dyDescent="0.2">
      <c r="A68" s="480"/>
      <c r="B68" s="482"/>
      <c r="C68" s="31" t="s">
        <v>599</v>
      </c>
      <c r="D68" s="15">
        <v>20</v>
      </c>
      <c r="E68" s="15">
        <v>20</v>
      </c>
      <c r="F68" s="15">
        <v>20</v>
      </c>
      <c r="G68" s="482"/>
      <c r="H68" s="485"/>
      <c r="I68" s="1"/>
      <c r="J68" s="1"/>
      <c r="K68" s="1"/>
      <c r="L68" s="1"/>
      <c r="M68" s="1"/>
      <c r="N68" s="1"/>
      <c r="O68" s="1"/>
      <c r="P68" s="1"/>
      <c r="Q68" s="1"/>
      <c r="R68" s="1"/>
    </row>
    <row r="69" spans="1:18" ht="16" x14ac:dyDescent="0.3">
      <c r="A69" s="478" t="s">
        <v>179</v>
      </c>
      <c r="B69" s="29"/>
      <c r="C69" s="7"/>
      <c r="D69" s="20">
        <v>1</v>
      </c>
      <c r="E69" s="20">
        <v>2</v>
      </c>
      <c r="F69" s="20">
        <v>3</v>
      </c>
      <c r="G69" s="20">
        <v>4</v>
      </c>
      <c r="H69" s="43">
        <v>5</v>
      </c>
      <c r="I69" s="1"/>
      <c r="J69" s="1"/>
      <c r="K69" s="1"/>
      <c r="L69" s="1"/>
      <c r="M69" s="1"/>
      <c r="N69" s="1"/>
      <c r="O69" s="1"/>
      <c r="P69" s="1"/>
      <c r="Q69" s="1"/>
      <c r="R69" s="1"/>
    </row>
    <row r="70" spans="1:18" ht="13" x14ac:dyDescent="0.15">
      <c r="A70" s="479"/>
      <c r="B70" s="481" t="s">
        <v>601</v>
      </c>
      <c r="C70" s="12" t="s">
        <v>180</v>
      </c>
      <c r="D70" s="13">
        <v>22</v>
      </c>
      <c r="E70" s="13">
        <v>21</v>
      </c>
      <c r="F70" s="13">
        <v>20</v>
      </c>
      <c r="G70" s="13">
        <v>19</v>
      </c>
      <c r="H70" s="32">
        <v>10</v>
      </c>
      <c r="I70" s="1"/>
      <c r="J70" s="1"/>
      <c r="K70" s="1"/>
      <c r="L70" s="1"/>
      <c r="M70" s="1"/>
      <c r="N70" s="1"/>
      <c r="O70" s="1"/>
      <c r="P70" s="1"/>
      <c r="Q70" s="1"/>
      <c r="R70" s="1"/>
    </row>
    <row r="71" spans="1:18" ht="13" x14ac:dyDescent="0.15">
      <c r="A71" s="479"/>
      <c r="B71" s="482"/>
      <c r="C71" s="12" t="s">
        <v>181</v>
      </c>
      <c r="D71" s="13">
        <v>100</v>
      </c>
      <c r="E71" s="13">
        <v>115</v>
      </c>
      <c r="F71" s="13">
        <v>130</v>
      </c>
      <c r="G71" s="13">
        <v>145</v>
      </c>
      <c r="H71" s="32">
        <v>160</v>
      </c>
      <c r="I71" s="1"/>
      <c r="J71" s="1"/>
      <c r="K71" s="1"/>
      <c r="L71" s="1"/>
      <c r="M71" s="1"/>
      <c r="N71" s="1"/>
      <c r="O71" s="1"/>
      <c r="P71" s="1"/>
      <c r="Q71" s="1"/>
      <c r="R71" s="1"/>
    </row>
    <row r="72" spans="1:18" ht="13" x14ac:dyDescent="0.15">
      <c r="A72" s="479"/>
      <c r="B72" s="482"/>
      <c r="C72" s="12" t="s">
        <v>133</v>
      </c>
      <c r="D72" s="13">
        <v>150</v>
      </c>
      <c r="E72" s="13">
        <v>200</v>
      </c>
      <c r="F72" s="13">
        <v>250</v>
      </c>
      <c r="G72" s="13">
        <v>300</v>
      </c>
      <c r="H72" s="32">
        <v>350</v>
      </c>
      <c r="I72" s="1"/>
      <c r="J72" s="1"/>
      <c r="K72" s="1"/>
      <c r="L72" s="1"/>
      <c r="M72" s="1"/>
      <c r="N72" s="1"/>
      <c r="O72" s="1"/>
      <c r="P72" s="1"/>
      <c r="Q72" s="1"/>
      <c r="R72" s="1"/>
    </row>
    <row r="73" spans="1:18" ht="13" x14ac:dyDescent="0.15">
      <c r="A73" s="479"/>
      <c r="B73" s="482"/>
      <c r="C73" s="12" t="s">
        <v>182</v>
      </c>
      <c r="D73" s="13">
        <v>1.7</v>
      </c>
      <c r="E73" s="13">
        <v>1.7</v>
      </c>
      <c r="F73" s="13">
        <v>1.7</v>
      </c>
      <c r="G73" s="13">
        <v>1.7</v>
      </c>
      <c r="H73" s="32">
        <v>1.7</v>
      </c>
      <c r="I73" s="1"/>
      <c r="J73" s="1"/>
      <c r="K73" s="1"/>
      <c r="L73" s="1"/>
      <c r="M73" s="1"/>
      <c r="N73" s="1"/>
      <c r="O73" s="1"/>
      <c r="P73" s="1"/>
      <c r="Q73" s="1"/>
      <c r="R73" s="1"/>
    </row>
    <row r="74" spans="1:18" ht="13" x14ac:dyDescent="0.15">
      <c r="A74" s="479"/>
      <c r="B74" s="482"/>
      <c r="C74" s="12" t="s">
        <v>183</v>
      </c>
      <c r="D74" s="13">
        <v>0</v>
      </c>
      <c r="E74" s="13">
        <v>0</v>
      </c>
      <c r="F74" s="13">
        <v>0</v>
      </c>
      <c r="G74" s="13">
        <v>0</v>
      </c>
      <c r="H74" s="32">
        <v>0</v>
      </c>
      <c r="I74" s="1"/>
      <c r="J74" s="1"/>
      <c r="K74" s="1"/>
      <c r="L74" s="1"/>
      <c r="M74" s="1"/>
      <c r="N74" s="1"/>
      <c r="O74" s="1"/>
      <c r="P74" s="1"/>
      <c r="Q74" s="1"/>
      <c r="R74" s="1"/>
    </row>
    <row r="75" spans="1:18" ht="13" x14ac:dyDescent="0.15">
      <c r="A75" s="479"/>
      <c r="B75" s="482"/>
      <c r="C75" s="12" t="s">
        <v>184</v>
      </c>
      <c r="D75" s="34">
        <v>1.1000000000000001</v>
      </c>
      <c r="E75" s="34">
        <v>1.2</v>
      </c>
      <c r="F75" s="34">
        <v>1.3</v>
      </c>
      <c r="G75" s="34">
        <v>1.4</v>
      </c>
      <c r="H75" s="44">
        <v>1.5</v>
      </c>
      <c r="I75" s="1"/>
      <c r="J75" s="1"/>
      <c r="K75" s="1"/>
      <c r="L75" s="1"/>
      <c r="M75" s="1"/>
      <c r="N75" s="1"/>
      <c r="O75" s="1"/>
      <c r="P75" s="1"/>
      <c r="Q75" s="1"/>
      <c r="R75" s="1"/>
    </row>
    <row r="76" spans="1:18" ht="13" x14ac:dyDescent="0.15">
      <c r="A76" s="479"/>
      <c r="B76" s="481" t="s">
        <v>603</v>
      </c>
      <c r="C76" s="12" t="s">
        <v>185</v>
      </c>
      <c r="D76" s="13">
        <v>3.5</v>
      </c>
      <c r="E76" s="13">
        <v>3.5</v>
      </c>
      <c r="F76" s="13">
        <v>3.5</v>
      </c>
      <c r="G76" s="13">
        <v>3.5</v>
      </c>
      <c r="H76" s="32">
        <v>3.5</v>
      </c>
      <c r="I76" s="1"/>
      <c r="J76" s="1"/>
      <c r="K76" s="1"/>
      <c r="L76" s="1"/>
      <c r="M76" s="1"/>
      <c r="N76" s="1"/>
      <c r="O76" s="1"/>
      <c r="P76" s="1"/>
      <c r="Q76" s="1"/>
      <c r="R76" s="1"/>
    </row>
    <row r="77" spans="1:18" ht="13" x14ac:dyDescent="0.15">
      <c r="A77" s="479"/>
      <c r="B77" s="482"/>
      <c r="C77" s="12" t="s">
        <v>186</v>
      </c>
      <c r="D77" s="13">
        <v>35</v>
      </c>
      <c r="E77" s="13">
        <v>37</v>
      </c>
      <c r="F77" s="13">
        <v>39</v>
      </c>
      <c r="G77" s="13">
        <v>41</v>
      </c>
      <c r="H77" s="32">
        <v>43</v>
      </c>
      <c r="I77" s="133"/>
      <c r="J77" s="1">
        <f>8/4</f>
        <v>2</v>
      </c>
      <c r="K77" s="1"/>
      <c r="L77" s="1"/>
      <c r="M77" s="1"/>
      <c r="N77" s="1"/>
      <c r="O77" s="1"/>
      <c r="P77" s="1"/>
      <c r="Q77" s="1"/>
      <c r="R77" s="1"/>
    </row>
    <row r="78" spans="1:18" ht="13" x14ac:dyDescent="0.15">
      <c r="A78" s="479"/>
      <c r="B78" s="482"/>
      <c r="C78" s="30" t="s">
        <v>604</v>
      </c>
      <c r="D78" s="13">
        <v>80</v>
      </c>
      <c r="E78" s="13">
        <v>110</v>
      </c>
      <c r="F78" s="13">
        <v>140</v>
      </c>
      <c r="G78" s="13">
        <v>170</v>
      </c>
      <c r="H78" s="32">
        <v>200</v>
      </c>
      <c r="I78" s="1"/>
      <c r="J78" s="1"/>
      <c r="K78" s="1"/>
      <c r="L78" s="1"/>
      <c r="M78" s="1"/>
      <c r="N78" s="1"/>
      <c r="O78" s="1"/>
      <c r="P78" s="1"/>
      <c r="Q78" s="1"/>
      <c r="R78" s="1"/>
    </row>
    <row r="79" spans="1:18" ht="13" x14ac:dyDescent="0.15">
      <c r="A79" s="479"/>
      <c r="B79" s="482"/>
      <c r="C79" s="30" t="s">
        <v>736</v>
      </c>
      <c r="D79" s="13">
        <v>0.15</v>
      </c>
      <c r="E79" s="13">
        <v>0.2</v>
      </c>
      <c r="F79" s="13">
        <v>0.25</v>
      </c>
      <c r="G79" s="34">
        <v>0.3</v>
      </c>
      <c r="H79" s="32">
        <v>0.4</v>
      </c>
      <c r="I79" s="1"/>
      <c r="J79" s="1"/>
      <c r="K79" s="1"/>
      <c r="L79" s="1"/>
      <c r="M79" s="1"/>
      <c r="N79" s="1"/>
      <c r="O79" s="1"/>
      <c r="P79" s="1"/>
      <c r="Q79" s="1"/>
      <c r="R79" s="1"/>
    </row>
    <row r="80" spans="1:18" ht="13" x14ac:dyDescent="0.15">
      <c r="A80" s="479"/>
      <c r="B80" s="482"/>
      <c r="C80" s="12" t="s">
        <v>187</v>
      </c>
      <c r="D80" s="13">
        <v>1.75</v>
      </c>
      <c r="E80" s="13">
        <v>1.75</v>
      </c>
      <c r="F80" s="13">
        <v>1.75</v>
      </c>
      <c r="G80" s="13">
        <v>1.75</v>
      </c>
      <c r="H80" s="32">
        <v>1.75</v>
      </c>
      <c r="I80" s="1"/>
      <c r="J80" s="1"/>
      <c r="K80" s="1"/>
      <c r="L80" s="1"/>
      <c r="M80" s="1"/>
      <c r="N80" s="1"/>
      <c r="O80" s="1"/>
      <c r="P80" s="1"/>
      <c r="Q80" s="1"/>
      <c r="R80" s="1"/>
    </row>
    <row r="81" spans="1:18" ht="13" x14ac:dyDescent="0.15">
      <c r="A81" s="479"/>
      <c r="B81" s="482"/>
      <c r="C81" s="12" t="s">
        <v>188</v>
      </c>
      <c r="D81" s="13">
        <v>1</v>
      </c>
      <c r="E81" s="13">
        <v>1</v>
      </c>
      <c r="F81" s="13">
        <v>1</v>
      </c>
      <c r="G81" s="13">
        <v>1</v>
      </c>
      <c r="H81" s="32">
        <v>1</v>
      </c>
      <c r="I81" s="1"/>
      <c r="J81" s="1"/>
      <c r="K81" s="1"/>
      <c r="L81" s="1"/>
      <c r="M81" s="1"/>
      <c r="N81" s="1"/>
      <c r="O81" s="1"/>
      <c r="P81" s="1"/>
      <c r="Q81" s="1"/>
      <c r="R81" s="1"/>
    </row>
    <row r="82" spans="1:18" ht="13" x14ac:dyDescent="0.15">
      <c r="A82" s="479"/>
      <c r="B82" s="481" t="s">
        <v>606</v>
      </c>
      <c r="C82" s="12" t="s">
        <v>189</v>
      </c>
      <c r="D82" s="13">
        <v>120</v>
      </c>
      <c r="E82" s="13">
        <v>105</v>
      </c>
      <c r="F82" s="13">
        <v>90</v>
      </c>
      <c r="G82" s="484"/>
      <c r="H82" s="485"/>
      <c r="I82" s="1"/>
      <c r="J82" s="1"/>
      <c r="K82" s="1"/>
      <c r="L82" s="1"/>
      <c r="M82" s="1"/>
      <c r="N82" s="1"/>
      <c r="O82" s="1"/>
      <c r="P82" s="1"/>
      <c r="Q82" s="1"/>
      <c r="R82" s="1"/>
    </row>
    <row r="83" spans="1:18" ht="13" x14ac:dyDescent="0.15">
      <c r="A83" s="479"/>
      <c r="B83" s="482"/>
      <c r="C83" s="12" t="s">
        <v>190</v>
      </c>
      <c r="D83" s="13">
        <v>100</v>
      </c>
      <c r="E83" s="13">
        <v>125</v>
      </c>
      <c r="F83" s="13">
        <v>150</v>
      </c>
      <c r="G83" s="482"/>
      <c r="H83" s="485"/>
      <c r="I83" s="1"/>
      <c r="J83" s="1"/>
      <c r="K83" s="1"/>
      <c r="L83" s="1"/>
      <c r="M83" s="1"/>
      <c r="N83" s="1"/>
      <c r="O83" s="1"/>
      <c r="P83" s="1"/>
      <c r="Q83" s="1"/>
      <c r="R83" s="1"/>
    </row>
    <row r="84" spans="1:18" ht="13" x14ac:dyDescent="0.15">
      <c r="A84" s="479"/>
      <c r="B84" s="482"/>
      <c r="C84" s="12" t="s">
        <v>191</v>
      </c>
      <c r="D84" s="13">
        <v>750</v>
      </c>
      <c r="E84" s="13">
        <v>1250</v>
      </c>
      <c r="F84" s="13">
        <v>1750</v>
      </c>
      <c r="G84" s="482"/>
      <c r="H84" s="485"/>
      <c r="I84" s="1"/>
      <c r="J84" s="1"/>
      <c r="K84" s="1"/>
      <c r="L84" s="1"/>
      <c r="M84" s="1"/>
      <c r="N84" s="1"/>
      <c r="O84" s="1"/>
      <c r="P84" s="1"/>
      <c r="Q84" s="1"/>
      <c r="R84" s="1"/>
    </row>
    <row r="85" spans="1:18" ht="14" thickBot="1" x14ac:dyDescent="0.2">
      <c r="A85" s="479"/>
      <c r="B85" s="482"/>
      <c r="C85" s="12" t="s">
        <v>192</v>
      </c>
      <c r="D85" s="13">
        <v>5.2</v>
      </c>
      <c r="E85" s="13">
        <v>5.2</v>
      </c>
      <c r="F85" s="13">
        <v>5.2</v>
      </c>
      <c r="G85" s="482"/>
      <c r="H85" s="485"/>
      <c r="I85" s="1"/>
      <c r="J85" s="1"/>
      <c r="K85" s="1"/>
      <c r="L85" s="1"/>
      <c r="M85" s="1"/>
      <c r="N85" s="1"/>
      <c r="O85" s="1"/>
      <c r="P85" s="1"/>
      <c r="Q85" s="1"/>
      <c r="R85" s="1"/>
    </row>
    <row r="86" spans="1:18" ht="16" x14ac:dyDescent="0.3">
      <c r="A86" s="478" t="s">
        <v>56</v>
      </c>
      <c r="B86" s="29"/>
      <c r="C86" s="7"/>
      <c r="D86" s="20">
        <v>1</v>
      </c>
      <c r="E86" s="20">
        <v>2</v>
      </c>
      <c r="F86" s="20">
        <v>3</v>
      </c>
      <c r="G86" s="20">
        <v>4</v>
      </c>
      <c r="H86" s="43">
        <v>5</v>
      </c>
    </row>
    <row r="87" spans="1:18" ht="13" x14ac:dyDescent="0.15">
      <c r="A87" s="479"/>
      <c r="B87" s="481" t="s">
        <v>607</v>
      </c>
      <c r="C87" s="12" t="s">
        <v>112</v>
      </c>
      <c r="D87" s="13">
        <v>12</v>
      </c>
      <c r="E87" s="13">
        <v>11.5</v>
      </c>
      <c r="F87" s="13">
        <v>11</v>
      </c>
      <c r="G87" s="13">
        <v>10.5</v>
      </c>
      <c r="H87" s="32">
        <v>10</v>
      </c>
    </row>
    <row r="88" spans="1:18" ht="13" x14ac:dyDescent="0.15">
      <c r="A88" s="479"/>
      <c r="B88" s="482"/>
      <c r="C88" s="12" t="s">
        <v>117</v>
      </c>
      <c r="D88" s="13">
        <v>60</v>
      </c>
      <c r="E88" s="13">
        <v>70</v>
      </c>
      <c r="F88" s="13">
        <v>80</v>
      </c>
      <c r="G88" s="13">
        <v>90</v>
      </c>
      <c r="H88" s="32">
        <v>100</v>
      </c>
    </row>
    <row r="89" spans="1:18" ht="13" x14ac:dyDescent="0.15">
      <c r="A89" s="479"/>
      <c r="B89" s="482"/>
      <c r="C89" s="30" t="s">
        <v>133</v>
      </c>
      <c r="D89" s="13">
        <v>120</v>
      </c>
      <c r="E89" s="13">
        <v>170</v>
      </c>
      <c r="F89" s="13">
        <v>220</v>
      </c>
      <c r="G89" s="13">
        <v>270</v>
      </c>
      <c r="H89" s="32">
        <v>440</v>
      </c>
    </row>
    <row r="90" spans="1:18" ht="13" x14ac:dyDescent="0.15">
      <c r="A90" s="479"/>
      <c r="B90" s="482"/>
      <c r="C90" s="12" t="s">
        <v>43</v>
      </c>
      <c r="D90" s="13">
        <v>0.8</v>
      </c>
      <c r="E90" s="13">
        <v>0.8</v>
      </c>
      <c r="F90" s="13">
        <v>0.8</v>
      </c>
      <c r="G90" s="13">
        <v>0.8</v>
      </c>
      <c r="H90" s="32">
        <v>0.8</v>
      </c>
    </row>
    <row r="91" spans="1:18" ht="13" x14ac:dyDescent="0.15">
      <c r="A91" s="479"/>
      <c r="B91" s="481" t="s">
        <v>608</v>
      </c>
      <c r="C91" s="12" t="s">
        <v>112</v>
      </c>
      <c r="D91" s="13">
        <v>13</v>
      </c>
      <c r="E91" s="13">
        <v>12.5</v>
      </c>
      <c r="F91" s="13">
        <v>12</v>
      </c>
      <c r="G91" s="13">
        <v>11.5</v>
      </c>
      <c r="H91" s="32">
        <v>11</v>
      </c>
    </row>
    <row r="92" spans="1:18" ht="13" x14ac:dyDescent="0.15">
      <c r="A92" s="479"/>
      <c r="B92" s="482"/>
      <c r="C92" s="12" t="s">
        <v>117</v>
      </c>
      <c r="D92" s="13">
        <v>60</v>
      </c>
      <c r="E92" s="13">
        <v>75</v>
      </c>
      <c r="F92" s="13">
        <v>90</v>
      </c>
      <c r="G92" s="13">
        <v>105</v>
      </c>
      <c r="H92" s="32">
        <v>140</v>
      </c>
    </row>
    <row r="93" spans="1:18" ht="13" x14ac:dyDescent="0.15">
      <c r="A93" s="479"/>
      <c r="B93" s="482"/>
      <c r="C93" s="30" t="s">
        <v>133</v>
      </c>
      <c r="D93" s="13">
        <v>90</v>
      </c>
      <c r="E93" s="13">
        <v>125</v>
      </c>
      <c r="F93" s="13">
        <v>160</v>
      </c>
      <c r="G93" s="13">
        <v>195</v>
      </c>
      <c r="H93" s="32">
        <v>270</v>
      </c>
    </row>
    <row r="94" spans="1:18" ht="13" x14ac:dyDescent="0.15">
      <c r="A94" s="479"/>
      <c r="B94" s="482"/>
      <c r="C94" s="12" t="s">
        <v>43</v>
      </c>
      <c r="D94" s="13">
        <v>1.2</v>
      </c>
      <c r="E94" s="13">
        <v>1.2</v>
      </c>
      <c r="F94" s="13">
        <v>1.2</v>
      </c>
      <c r="G94" s="13">
        <v>1.2</v>
      </c>
      <c r="H94" s="32">
        <v>1.2</v>
      </c>
    </row>
    <row r="95" spans="1:18" ht="13" x14ac:dyDescent="0.15">
      <c r="A95" s="479"/>
      <c r="B95" s="482"/>
      <c r="C95" s="30" t="s">
        <v>609</v>
      </c>
      <c r="D95" s="13">
        <v>50</v>
      </c>
      <c r="E95" s="13">
        <v>85</v>
      </c>
      <c r="F95" s="13">
        <v>120</v>
      </c>
      <c r="G95" s="13">
        <v>155</v>
      </c>
      <c r="H95" s="32">
        <v>250</v>
      </c>
    </row>
    <row r="96" spans="1:18" ht="13" x14ac:dyDescent="0.15">
      <c r="A96" s="479"/>
      <c r="B96" s="482"/>
      <c r="C96" s="12" t="s">
        <v>43</v>
      </c>
      <c r="D96" s="13">
        <v>0.35</v>
      </c>
      <c r="E96" s="13">
        <v>0.35</v>
      </c>
      <c r="F96" s="13">
        <v>0.35</v>
      </c>
      <c r="G96" s="13">
        <v>0.35</v>
      </c>
      <c r="H96" s="32">
        <v>0.35</v>
      </c>
    </row>
    <row r="97" spans="1:8" ht="13" x14ac:dyDescent="0.15">
      <c r="A97" s="479"/>
      <c r="B97" s="481" t="s">
        <v>658</v>
      </c>
      <c r="C97" s="12" t="s">
        <v>112</v>
      </c>
      <c r="D97" s="13">
        <v>130</v>
      </c>
      <c r="E97" s="13">
        <v>125</v>
      </c>
      <c r="F97" s="13">
        <v>120</v>
      </c>
      <c r="G97" s="484"/>
      <c r="H97" s="485"/>
    </row>
    <row r="98" spans="1:8" ht="13" x14ac:dyDescent="0.15">
      <c r="A98" s="479"/>
      <c r="B98" s="482"/>
      <c r="C98" s="12" t="s">
        <v>117</v>
      </c>
      <c r="D98" s="13">
        <v>120</v>
      </c>
      <c r="E98" s="13">
        <v>150</v>
      </c>
      <c r="F98" s="13">
        <v>180</v>
      </c>
      <c r="G98" s="482"/>
      <c r="H98" s="485"/>
    </row>
    <row r="99" spans="1:8" ht="13" x14ac:dyDescent="0.15">
      <c r="A99" s="479"/>
      <c r="B99" s="482"/>
      <c r="C99" s="12" t="s">
        <v>133</v>
      </c>
      <c r="D99" s="13">
        <v>350</v>
      </c>
      <c r="E99" s="13">
        <v>575</v>
      </c>
      <c r="F99" s="13">
        <v>800</v>
      </c>
      <c r="G99" s="482"/>
      <c r="H99" s="485"/>
    </row>
    <row r="100" spans="1:8" ht="13" x14ac:dyDescent="0.15">
      <c r="A100" s="479"/>
      <c r="B100" s="482"/>
      <c r="C100" s="12" t="s">
        <v>43</v>
      </c>
      <c r="D100" s="13">
        <v>1.2</v>
      </c>
      <c r="E100" s="13">
        <v>1.2</v>
      </c>
      <c r="F100" s="13">
        <v>1.2</v>
      </c>
      <c r="G100" s="482"/>
      <c r="H100" s="485"/>
    </row>
    <row r="101" spans="1:8" ht="13" x14ac:dyDescent="0.15">
      <c r="A101" s="479"/>
      <c r="B101" s="482"/>
      <c r="C101" s="12" t="s">
        <v>120</v>
      </c>
      <c r="D101" s="13">
        <v>0</v>
      </c>
      <c r="E101" s="13">
        <v>0</v>
      </c>
      <c r="F101" s="13">
        <v>0</v>
      </c>
      <c r="G101" s="482"/>
      <c r="H101" s="485"/>
    </row>
    <row r="102" spans="1:8" ht="14" thickBot="1" x14ac:dyDescent="0.2">
      <c r="A102" s="480"/>
      <c r="B102" s="482"/>
      <c r="C102" s="31" t="s">
        <v>121</v>
      </c>
      <c r="D102" s="15">
        <v>2.2000000000000002</v>
      </c>
      <c r="E102" s="15">
        <v>2.2000000000000002</v>
      </c>
      <c r="F102" s="15">
        <v>2.2000000000000002</v>
      </c>
      <c r="G102" s="482"/>
      <c r="H102" s="485"/>
    </row>
    <row r="103" spans="1:8" ht="16" x14ac:dyDescent="0.3">
      <c r="A103" s="478" t="s">
        <v>58</v>
      </c>
      <c r="B103" s="29"/>
      <c r="C103" s="7"/>
      <c r="D103" s="20">
        <v>1</v>
      </c>
      <c r="E103" s="20">
        <v>2</v>
      </c>
      <c r="F103" s="20">
        <v>3</v>
      </c>
      <c r="G103" s="20">
        <v>4</v>
      </c>
      <c r="H103" s="43">
        <v>5</v>
      </c>
    </row>
    <row r="104" spans="1:8" ht="13" x14ac:dyDescent="0.15">
      <c r="A104" s="479"/>
      <c r="B104" s="481" t="s">
        <v>610</v>
      </c>
      <c r="C104" s="12" t="s">
        <v>112</v>
      </c>
      <c r="D104" s="13">
        <v>12</v>
      </c>
      <c r="E104" s="13">
        <v>11.5</v>
      </c>
      <c r="F104" s="13">
        <v>11</v>
      </c>
      <c r="G104" s="13">
        <v>10.5</v>
      </c>
      <c r="H104" s="32">
        <v>10</v>
      </c>
    </row>
    <row r="105" spans="1:8" ht="13" x14ac:dyDescent="0.15">
      <c r="A105" s="479"/>
      <c r="B105" s="482"/>
      <c r="C105" s="12" t="s">
        <v>117</v>
      </c>
      <c r="D105" s="13">
        <v>45</v>
      </c>
      <c r="E105" s="13">
        <v>50</v>
      </c>
      <c r="F105" s="13">
        <v>55</v>
      </c>
      <c r="G105" s="13">
        <v>60</v>
      </c>
      <c r="H105" s="32">
        <v>65</v>
      </c>
    </row>
    <row r="106" spans="1:8" ht="13" x14ac:dyDescent="0.15">
      <c r="A106" s="479"/>
      <c r="B106" s="482"/>
      <c r="C106" s="12" t="s">
        <v>118</v>
      </c>
      <c r="D106" s="13">
        <v>150</v>
      </c>
      <c r="E106" s="13">
        <v>200</v>
      </c>
      <c r="F106" s="13">
        <v>250</v>
      </c>
      <c r="G106" s="13">
        <v>300</v>
      </c>
      <c r="H106" s="32">
        <v>530</v>
      </c>
    </row>
    <row r="107" spans="1:8" ht="13" x14ac:dyDescent="0.15">
      <c r="A107" s="479"/>
      <c r="B107" s="482"/>
      <c r="C107" s="12" t="s">
        <v>43</v>
      </c>
      <c r="D107" s="13">
        <v>0.7</v>
      </c>
      <c r="E107" s="13">
        <v>0.7</v>
      </c>
      <c r="F107" s="13">
        <v>0.7</v>
      </c>
      <c r="G107" s="13">
        <v>0.7</v>
      </c>
      <c r="H107" s="32">
        <v>0.7</v>
      </c>
    </row>
    <row r="108" spans="1:8" ht="13" x14ac:dyDescent="0.15">
      <c r="A108" s="479"/>
      <c r="B108" s="482"/>
      <c r="C108" s="12" t="s">
        <v>120</v>
      </c>
      <c r="D108" s="13">
        <v>1</v>
      </c>
      <c r="E108" s="13">
        <v>1</v>
      </c>
      <c r="F108" s="13">
        <v>1</v>
      </c>
      <c r="G108" s="13">
        <v>1</v>
      </c>
      <c r="H108" s="32">
        <v>1</v>
      </c>
    </row>
    <row r="109" spans="1:8" ht="13" x14ac:dyDescent="0.15">
      <c r="A109" s="479"/>
      <c r="B109" s="482"/>
      <c r="C109" s="30" t="s">
        <v>611</v>
      </c>
      <c r="D109" s="13">
        <v>80</v>
      </c>
      <c r="E109" s="13">
        <v>160</v>
      </c>
      <c r="F109" s="13">
        <v>240</v>
      </c>
      <c r="G109" s="13">
        <v>320</v>
      </c>
      <c r="H109" s="32">
        <v>600</v>
      </c>
    </row>
    <row r="110" spans="1:8" ht="13" x14ac:dyDescent="0.15">
      <c r="A110" s="479"/>
      <c r="B110" s="482"/>
      <c r="C110" s="12" t="s">
        <v>43</v>
      </c>
      <c r="D110" s="13">
        <v>0.5</v>
      </c>
      <c r="E110" s="13">
        <v>0.5</v>
      </c>
      <c r="F110" s="34">
        <v>0.5</v>
      </c>
      <c r="G110" s="34">
        <v>0.5</v>
      </c>
      <c r="H110" s="32">
        <v>0.5</v>
      </c>
    </row>
    <row r="111" spans="1:8" ht="13" x14ac:dyDescent="0.15">
      <c r="A111" s="479"/>
      <c r="B111" s="481" t="s">
        <v>612</v>
      </c>
      <c r="C111" s="12" t="s">
        <v>112</v>
      </c>
      <c r="D111" s="13">
        <v>13</v>
      </c>
      <c r="E111" s="13">
        <v>12.5</v>
      </c>
      <c r="F111" s="13">
        <v>12</v>
      </c>
      <c r="G111" s="13">
        <v>11.5</v>
      </c>
      <c r="H111" s="32">
        <v>11</v>
      </c>
    </row>
    <row r="112" spans="1:8" ht="13" x14ac:dyDescent="0.15">
      <c r="A112" s="479"/>
      <c r="B112" s="482"/>
      <c r="C112" s="12" t="s">
        <v>117</v>
      </c>
      <c r="D112" s="13">
        <v>45</v>
      </c>
      <c r="E112" s="13">
        <v>50</v>
      </c>
      <c r="F112" s="13">
        <v>55</v>
      </c>
      <c r="G112" s="13">
        <v>60</v>
      </c>
      <c r="H112" s="32">
        <v>65</v>
      </c>
    </row>
    <row r="113" spans="1:8" ht="13" x14ac:dyDescent="0.15">
      <c r="A113" s="479"/>
      <c r="B113" s="482"/>
      <c r="C113" s="30" t="s">
        <v>133</v>
      </c>
      <c r="D113" s="13">
        <v>60</v>
      </c>
      <c r="E113" s="13">
        <v>120</v>
      </c>
      <c r="F113" s="13">
        <v>180</v>
      </c>
      <c r="G113" s="13">
        <v>240</v>
      </c>
      <c r="H113" s="32">
        <v>400</v>
      </c>
    </row>
    <row r="114" spans="1:8" ht="13" x14ac:dyDescent="0.15">
      <c r="A114" s="479"/>
      <c r="B114" s="482"/>
      <c r="C114" s="30" t="s">
        <v>598</v>
      </c>
      <c r="D114" s="13">
        <v>30</v>
      </c>
      <c r="E114" s="13">
        <v>34</v>
      </c>
      <c r="F114" s="13">
        <v>60</v>
      </c>
      <c r="G114" s="13">
        <v>75</v>
      </c>
      <c r="H114" s="32">
        <v>110</v>
      </c>
    </row>
    <row r="115" spans="1:8" ht="13" x14ac:dyDescent="0.15">
      <c r="A115" s="479"/>
      <c r="B115" s="482"/>
      <c r="C115" s="12" t="s">
        <v>43</v>
      </c>
      <c r="D115" s="13">
        <v>0.1</v>
      </c>
      <c r="E115" s="13">
        <v>0.1</v>
      </c>
      <c r="F115" s="13">
        <v>0.1</v>
      </c>
      <c r="G115" s="13">
        <v>0.1</v>
      </c>
      <c r="H115" s="32">
        <v>0.1</v>
      </c>
    </row>
    <row r="116" spans="1:8" ht="13" x14ac:dyDescent="0.15">
      <c r="A116" s="479"/>
      <c r="B116" s="482"/>
      <c r="C116" s="12" t="s">
        <v>120</v>
      </c>
      <c r="D116" s="13">
        <v>0</v>
      </c>
      <c r="E116" s="13">
        <v>0</v>
      </c>
      <c r="F116" s="13">
        <v>0</v>
      </c>
      <c r="G116" s="13">
        <v>0</v>
      </c>
      <c r="H116" s="32">
        <v>0</v>
      </c>
    </row>
    <row r="117" spans="1:8" ht="13" x14ac:dyDescent="0.15">
      <c r="A117" s="479"/>
      <c r="B117" s="482"/>
      <c r="C117" s="30" t="s">
        <v>613</v>
      </c>
      <c r="D117" s="13">
        <v>36</v>
      </c>
      <c r="E117" s="13">
        <v>48</v>
      </c>
      <c r="F117" s="13">
        <v>60</v>
      </c>
      <c r="G117" s="13">
        <v>72</v>
      </c>
      <c r="H117" s="32">
        <v>164</v>
      </c>
    </row>
    <row r="118" spans="1:8" ht="13" x14ac:dyDescent="0.15">
      <c r="A118" s="479"/>
      <c r="B118" s="482"/>
      <c r="C118" s="30" t="s">
        <v>614</v>
      </c>
      <c r="D118" s="13">
        <v>12</v>
      </c>
      <c r="E118" s="13">
        <v>17</v>
      </c>
      <c r="F118" s="13">
        <v>22</v>
      </c>
      <c r="G118" s="13">
        <v>27</v>
      </c>
      <c r="H118" s="32">
        <v>47</v>
      </c>
    </row>
    <row r="119" spans="1:8" ht="13" x14ac:dyDescent="0.15">
      <c r="A119" s="479"/>
      <c r="B119" s="482"/>
      <c r="C119" s="30" t="s">
        <v>615</v>
      </c>
      <c r="D119" s="13">
        <v>0.05</v>
      </c>
      <c r="E119" s="13">
        <v>7.0000000000000007E-2</v>
      </c>
      <c r="F119" s="13">
        <v>0.09</v>
      </c>
      <c r="G119" s="13">
        <v>0.11</v>
      </c>
      <c r="H119" s="32">
        <v>0.17</v>
      </c>
    </row>
    <row r="120" spans="1:8" ht="13" x14ac:dyDescent="0.15">
      <c r="A120" s="479"/>
      <c r="B120" s="482"/>
      <c r="C120" s="30" t="s">
        <v>616</v>
      </c>
      <c r="D120" s="13">
        <v>0.1</v>
      </c>
      <c r="E120" s="13">
        <v>0.1</v>
      </c>
      <c r="F120" s="13">
        <v>0.1</v>
      </c>
      <c r="G120" s="13">
        <v>0.1</v>
      </c>
      <c r="H120" s="32">
        <v>0.1</v>
      </c>
    </row>
    <row r="121" spans="1:8" ht="13" x14ac:dyDescent="0.15">
      <c r="A121" s="479"/>
      <c r="B121" s="482"/>
      <c r="C121" s="30" t="s">
        <v>599</v>
      </c>
      <c r="D121" s="13">
        <v>8</v>
      </c>
      <c r="E121" s="13">
        <v>8</v>
      </c>
      <c r="F121" s="13">
        <v>8</v>
      </c>
      <c r="G121" s="13">
        <v>8</v>
      </c>
      <c r="H121" s="32">
        <v>8</v>
      </c>
    </row>
    <row r="122" spans="1:8" ht="13" x14ac:dyDescent="0.15">
      <c r="A122" s="479"/>
      <c r="B122" s="481" t="s">
        <v>617</v>
      </c>
      <c r="C122" s="12" t="s">
        <v>112</v>
      </c>
      <c r="D122" s="13">
        <v>70</v>
      </c>
      <c r="E122" s="13">
        <v>60</v>
      </c>
      <c r="F122" s="13">
        <v>50</v>
      </c>
      <c r="G122" s="484"/>
      <c r="H122" s="485"/>
    </row>
    <row r="123" spans="1:8" ht="13" x14ac:dyDescent="0.15">
      <c r="A123" s="479"/>
      <c r="B123" s="482"/>
      <c r="C123" s="12" t="s">
        <v>117</v>
      </c>
      <c r="D123" s="13">
        <v>55</v>
      </c>
      <c r="E123" s="13">
        <v>70</v>
      </c>
      <c r="F123" s="13">
        <v>85</v>
      </c>
      <c r="G123" s="482"/>
      <c r="H123" s="485"/>
    </row>
    <row r="124" spans="1:8" ht="13" x14ac:dyDescent="0.15">
      <c r="A124" s="479"/>
      <c r="B124" s="482"/>
      <c r="C124" s="12" t="s">
        <v>133</v>
      </c>
      <c r="D124" s="13">
        <v>350</v>
      </c>
      <c r="E124" s="13">
        <v>500</v>
      </c>
      <c r="F124" s="13">
        <v>650</v>
      </c>
      <c r="G124" s="482"/>
      <c r="H124" s="485"/>
    </row>
    <row r="125" spans="1:8" ht="13" x14ac:dyDescent="0.15">
      <c r="A125" s="479"/>
      <c r="B125" s="482"/>
      <c r="C125" s="12" t="s">
        <v>43</v>
      </c>
      <c r="D125" s="13">
        <v>0.5</v>
      </c>
      <c r="E125" s="13">
        <v>0.5</v>
      </c>
      <c r="F125" s="13">
        <v>0.5</v>
      </c>
      <c r="G125" s="482"/>
      <c r="H125" s="485"/>
    </row>
    <row r="126" spans="1:8" ht="13" x14ac:dyDescent="0.15">
      <c r="A126" s="479"/>
      <c r="B126" s="482"/>
      <c r="C126" s="12" t="s">
        <v>120</v>
      </c>
      <c r="D126" s="13">
        <v>0</v>
      </c>
      <c r="E126" s="13">
        <v>0</v>
      </c>
      <c r="F126" s="13">
        <v>0</v>
      </c>
      <c r="G126" s="482"/>
      <c r="H126" s="485"/>
    </row>
    <row r="127" spans="1:8" ht="13" x14ac:dyDescent="0.15">
      <c r="A127" s="479"/>
      <c r="B127" s="482"/>
      <c r="C127" s="30" t="s">
        <v>121</v>
      </c>
      <c r="D127" s="16">
        <v>2</v>
      </c>
      <c r="E127" s="13">
        <v>2</v>
      </c>
      <c r="F127" s="13">
        <v>2</v>
      </c>
      <c r="G127" s="482"/>
      <c r="H127" s="485"/>
    </row>
    <row r="128" spans="1:8" ht="14" thickBot="1" x14ac:dyDescent="0.2">
      <c r="A128" s="480"/>
      <c r="B128" s="482"/>
      <c r="C128" s="31" t="s">
        <v>148</v>
      </c>
      <c r="D128" s="15">
        <v>3</v>
      </c>
      <c r="E128" s="15">
        <v>4</v>
      </c>
      <c r="F128" s="15">
        <v>4</v>
      </c>
      <c r="G128" s="482"/>
      <c r="H128" s="485"/>
    </row>
    <row r="129" spans="1:8" ht="16" x14ac:dyDescent="0.3">
      <c r="A129" s="478" t="s">
        <v>60</v>
      </c>
      <c r="B129" s="29"/>
      <c r="C129" s="7"/>
      <c r="D129" s="20">
        <v>1</v>
      </c>
      <c r="E129" s="20">
        <v>2</v>
      </c>
      <c r="F129" s="20">
        <v>3</v>
      </c>
      <c r="G129" s="20">
        <v>4</v>
      </c>
      <c r="H129" s="43">
        <v>5</v>
      </c>
    </row>
    <row r="130" spans="1:8" ht="13" x14ac:dyDescent="0.15">
      <c r="A130" s="479"/>
      <c r="B130" s="481" t="s">
        <v>618</v>
      </c>
      <c r="C130" s="12" t="s">
        <v>112</v>
      </c>
      <c r="D130" s="13">
        <v>4</v>
      </c>
      <c r="E130" s="13">
        <v>3.5</v>
      </c>
      <c r="F130" s="13">
        <v>3</v>
      </c>
      <c r="G130" s="13">
        <v>2.5</v>
      </c>
      <c r="H130" s="32">
        <v>2</v>
      </c>
    </row>
    <row r="131" spans="1:8" ht="13" x14ac:dyDescent="0.15">
      <c r="A131" s="479"/>
      <c r="B131" s="482"/>
      <c r="C131" s="12" t="s">
        <v>117</v>
      </c>
      <c r="D131" s="13">
        <v>55</v>
      </c>
      <c r="E131" s="13">
        <v>60</v>
      </c>
      <c r="F131" s="13">
        <v>65</v>
      </c>
      <c r="G131" s="13">
        <v>70</v>
      </c>
      <c r="H131" s="32">
        <v>75</v>
      </c>
    </row>
    <row r="132" spans="1:8" ht="13" x14ac:dyDescent="0.15">
      <c r="A132" s="479"/>
      <c r="B132" s="482"/>
      <c r="C132" s="30" t="s">
        <v>619</v>
      </c>
      <c r="D132" s="13">
        <v>5</v>
      </c>
      <c r="E132" s="13">
        <v>6</v>
      </c>
      <c r="F132" s="13">
        <v>7</v>
      </c>
      <c r="G132" s="13">
        <v>8</v>
      </c>
      <c r="H132" s="32">
        <v>13</v>
      </c>
    </row>
    <row r="133" spans="1:8" ht="13" x14ac:dyDescent="0.15">
      <c r="A133" s="479"/>
      <c r="B133" s="482"/>
      <c r="C133" s="12" t="s">
        <v>43</v>
      </c>
      <c r="D133" s="13">
        <v>0.01</v>
      </c>
      <c r="E133" s="13">
        <v>0.01</v>
      </c>
      <c r="F133" s="13">
        <v>0.01</v>
      </c>
      <c r="G133" s="13">
        <v>0.01</v>
      </c>
      <c r="H133" s="32">
        <v>0.01</v>
      </c>
    </row>
    <row r="134" spans="1:8" ht="13" x14ac:dyDescent="0.15">
      <c r="A134" s="479"/>
      <c r="B134" s="482"/>
      <c r="C134" s="12" t="s">
        <v>120</v>
      </c>
      <c r="D134" s="13">
        <v>0</v>
      </c>
      <c r="E134" s="13">
        <v>0</v>
      </c>
      <c r="F134" s="13">
        <v>0</v>
      </c>
      <c r="G134" s="13">
        <v>0</v>
      </c>
      <c r="H134" s="32">
        <v>0</v>
      </c>
    </row>
    <row r="135" spans="1:8" ht="13" x14ac:dyDescent="0.15">
      <c r="A135" s="479"/>
      <c r="B135" s="481" t="s">
        <v>620</v>
      </c>
      <c r="C135" s="12" t="s">
        <v>112</v>
      </c>
      <c r="D135" s="13">
        <v>8</v>
      </c>
      <c r="E135" s="13">
        <v>7</v>
      </c>
      <c r="F135" s="13">
        <v>6</v>
      </c>
      <c r="G135" s="13">
        <v>5</v>
      </c>
      <c r="H135" s="32">
        <v>4</v>
      </c>
    </row>
    <row r="136" spans="1:8" ht="13" x14ac:dyDescent="0.15">
      <c r="A136" s="479"/>
      <c r="B136" s="482"/>
      <c r="C136" s="12" t="s">
        <v>117</v>
      </c>
      <c r="D136" s="13">
        <v>25</v>
      </c>
      <c r="E136" s="13">
        <v>30</v>
      </c>
      <c r="F136" s="13">
        <v>35</v>
      </c>
      <c r="G136" s="13">
        <v>40</v>
      </c>
      <c r="H136" s="32">
        <v>65</v>
      </c>
    </row>
    <row r="137" spans="1:8" ht="13" x14ac:dyDescent="0.15">
      <c r="A137" s="479"/>
      <c r="B137" s="482"/>
      <c r="C137" s="12" t="s">
        <v>125</v>
      </c>
      <c r="D137" s="13">
        <v>65</v>
      </c>
      <c r="E137" s="13">
        <v>105</v>
      </c>
      <c r="F137" s="13">
        <v>145</v>
      </c>
      <c r="G137" s="13">
        <v>185</v>
      </c>
      <c r="H137" s="32">
        <v>225</v>
      </c>
    </row>
    <row r="138" spans="1:8" ht="13" x14ac:dyDescent="0.15">
      <c r="A138" s="479"/>
      <c r="B138" s="482"/>
      <c r="C138" s="12" t="s">
        <v>43</v>
      </c>
      <c r="D138" s="13">
        <v>1.1000000000000001</v>
      </c>
      <c r="E138" s="13">
        <v>1.1000000000000001</v>
      </c>
      <c r="F138" s="13">
        <v>1.1000000000000001</v>
      </c>
      <c r="G138" s="13">
        <v>1.1000000000000001</v>
      </c>
      <c r="H138" s="32">
        <v>1.1000000000000001</v>
      </c>
    </row>
    <row r="139" spans="1:8" ht="13" x14ac:dyDescent="0.15">
      <c r="A139" s="479"/>
      <c r="B139" s="482"/>
      <c r="C139" s="12" t="s">
        <v>120</v>
      </c>
      <c r="D139" s="13">
        <v>0</v>
      </c>
      <c r="E139" s="13">
        <v>0</v>
      </c>
      <c r="F139" s="13">
        <v>0</v>
      </c>
      <c r="G139" s="13">
        <v>0</v>
      </c>
      <c r="H139" s="32">
        <v>0</v>
      </c>
    </row>
    <row r="140" spans="1:8" ht="13" x14ac:dyDescent="0.15">
      <c r="A140" s="479"/>
      <c r="B140" s="482"/>
      <c r="C140" s="30" t="s">
        <v>621</v>
      </c>
      <c r="D140" s="13">
        <v>100</v>
      </c>
      <c r="E140" s="13">
        <v>133</v>
      </c>
      <c r="F140" s="13">
        <v>166</v>
      </c>
      <c r="G140" s="13">
        <v>199</v>
      </c>
      <c r="H140" s="32">
        <v>232</v>
      </c>
    </row>
    <row r="141" spans="1:8" ht="13" x14ac:dyDescent="0.15">
      <c r="A141" s="479"/>
      <c r="B141" s="482"/>
      <c r="C141" s="12" t="s">
        <v>43</v>
      </c>
      <c r="D141" s="13">
        <v>0.11</v>
      </c>
      <c r="E141" s="13">
        <v>0.11</v>
      </c>
      <c r="F141" s="13">
        <v>0.11</v>
      </c>
      <c r="G141" s="13">
        <v>0.11</v>
      </c>
      <c r="H141" s="32">
        <v>0.11</v>
      </c>
    </row>
    <row r="142" spans="1:8" ht="13" x14ac:dyDescent="0.15">
      <c r="A142" s="479"/>
      <c r="B142" s="482"/>
      <c r="C142" s="30" t="s">
        <v>622</v>
      </c>
      <c r="D142" s="13">
        <v>1</v>
      </c>
      <c r="E142" s="13">
        <v>2</v>
      </c>
      <c r="F142" s="13">
        <v>3</v>
      </c>
      <c r="G142" s="13">
        <v>4</v>
      </c>
      <c r="H142" s="32">
        <v>6</v>
      </c>
    </row>
    <row r="143" spans="1:8" ht="13" x14ac:dyDescent="0.15">
      <c r="A143" s="479"/>
      <c r="B143" s="481" t="s">
        <v>623</v>
      </c>
      <c r="C143" s="12" t="s">
        <v>112</v>
      </c>
      <c r="D143" s="13">
        <v>96</v>
      </c>
      <c r="E143" s="13">
        <v>91</v>
      </c>
      <c r="F143" s="13">
        <v>86</v>
      </c>
      <c r="G143" s="484"/>
      <c r="H143" s="485"/>
    </row>
    <row r="144" spans="1:8" ht="13" x14ac:dyDescent="0.15">
      <c r="A144" s="479"/>
      <c r="B144" s="482"/>
      <c r="C144" s="12" t="s">
        <v>117</v>
      </c>
      <c r="D144" s="13">
        <v>70</v>
      </c>
      <c r="E144" s="13">
        <v>90</v>
      </c>
      <c r="F144" s="13">
        <v>110</v>
      </c>
      <c r="G144" s="482"/>
      <c r="H144" s="485"/>
    </row>
    <row r="145" spans="1:8" ht="13" x14ac:dyDescent="0.15">
      <c r="A145" s="479"/>
      <c r="B145" s="482"/>
      <c r="C145" s="12" t="s">
        <v>133</v>
      </c>
      <c r="D145" s="13">
        <v>245</v>
      </c>
      <c r="E145" s="13">
        <v>350</v>
      </c>
      <c r="F145" s="13">
        <v>445</v>
      </c>
      <c r="G145" s="482"/>
      <c r="H145" s="485"/>
    </row>
    <row r="146" spans="1:8" ht="13" x14ac:dyDescent="0.15">
      <c r="A146" s="479"/>
      <c r="B146" s="482"/>
      <c r="C146" s="12" t="s">
        <v>43</v>
      </c>
      <c r="D146" s="13">
        <v>0.8</v>
      </c>
      <c r="E146" s="13">
        <v>0.8</v>
      </c>
      <c r="F146" s="13">
        <v>0.8</v>
      </c>
      <c r="G146" s="482"/>
      <c r="H146" s="485"/>
    </row>
    <row r="147" spans="1:8" ht="13" x14ac:dyDescent="0.15">
      <c r="A147" s="479"/>
      <c r="B147" s="482"/>
      <c r="C147" s="12" t="s">
        <v>120</v>
      </c>
      <c r="D147" s="13">
        <v>0</v>
      </c>
      <c r="E147" s="13">
        <v>0</v>
      </c>
      <c r="F147" s="13">
        <v>0</v>
      </c>
      <c r="G147" s="482"/>
      <c r="H147" s="485"/>
    </row>
    <row r="148" spans="1:8" ht="14" thickBot="1" x14ac:dyDescent="0.2">
      <c r="A148" s="479"/>
      <c r="B148" s="482"/>
      <c r="C148" s="12" t="s">
        <v>136</v>
      </c>
      <c r="D148" s="16" t="s">
        <v>602</v>
      </c>
      <c r="E148" s="34" t="s">
        <v>602</v>
      </c>
      <c r="F148" s="34" t="s">
        <v>602</v>
      </c>
      <c r="G148" s="482"/>
      <c r="H148" s="485"/>
    </row>
    <row r="149" spans="1:8" ht="16" x14ac:dyDescent="0.3">
      <c r="A149" s="478" t="s">
        <v>62</v>
      </c>
      <c r="B149" s="29"/>
      <c r="C149" s="7"/>
      <c r="D149" s="20">
        <v>1</v>
      </c>
      <c r="E149" s="20">
        <v>2</v>
      </c>
      <c r="F149" s="20">
        <v>3</v>
      </c>
      <c r="G149" s="20">
        <v>4</v>
      </c>
      <c r="H149" s="43">
        <v>5</v>
      </c>
    </row>
    <row r="150" spans="1:8" ht="13" x14ac:dyDescent="0.15">
      <c r="A150" s="479"/>
      <c r="B150" s="481" t="s">
        <v>624</v>
      </c>
      <c r="C150" s="12" t="s">
        <v>112</v>
      </c>
      <c r="D150" s="13">
        <v>9</v>
      </c>
      <c r="E150" s="13">
        <v>8.5</v>
      </c>
      <c r="F150" s="13">
        <v>8</v>
      </c>
      <c r="G150" s="13">
        <v>7.5</v>
      </c>
      <c r="H150" s="32">
        <v>7</v>
      </c>
    </row>
    <row r="151" spans="1:8" ht="13" x14ac:dyDescent="0.15">
      <c r="A151" s="479"/>
      <c r="B151" s="482"/>
      <c r="C151" s="12" t="s">
        <v>117</v>
      </c>
      <c r="D151" s="13">
        <v>32</v>
      </c>
      <c r="E151" s="13">
        <v>50</v>
      </c>
      <c r="F151" s="13">
        <v>68</v>
      </c>
      <c r="G151" s="13">
        <v>86</v>
      </c>
      <c r="H151" s="32">
        <v>104</v>
      </c>
    </row>
    <row r="152" spans="1:8" ht="13" x14ac:dyDescent="0.15">
      <c r="A152" s="479"/>
      <c r="B152" s="482"/>
      <c r="C152" s="12" t="s">
        <v>118</v>
      </c>
      <c r="D152" s="13">
        <v>80</v>
      </c>
      <c r="E152" s="13">
        <v>125</v>
      </c>
      <c r="F152" s="13">
        <v>170</v>
      </c>
      <c r="G152" s="13">
        <v>215</v>
      </c>
      <c r="H152" s="32">
        <v>380</v>
      </c>
    </row>
    <row r="153" spans="1:8" ht="13" x14ac:dyDescent="0.15">
      <c r="A153" s="479"/>
      <c r="B153" s="482"/>
      <c r="C153" s="12" t="s">
        <v>43</v>
      </c>
      <c r="D153" s="13">
        <v>1.1000000000000001</v>
      </c>
      <c r="E153" s="13">
        <v>1.1000000000000001</v>
      </c>
      <c r="F153" s="13">
        <v>1.1000000000000001</v>
      </c>
      <c r="G153" s="13">
        <v>1.1000000000000001</v>
      </c>
      <c r="H153" s="32">
        <v>1.1000000000000001</v>
      </c>
    </row>
    <row r="154" spans="1:8" ht="13" x14ac:dyDescent="0.15">
      <c r="A154" s="479"/>
      <c r="B154" s="482"/>
      <c r="C154" s="12" t="s">
        <v>120</v>
      </c>
      <c r="D154" s="13">
        <v>0</v>
      </c>
      <c r="E154" s="13">
        <v>0</v>
      </c>
      <c r="F154" s="13">
        <v>0</v>
      </c>
      <c r="G154" s="13">
        <v>0</v>
      </c>
      <c r="H154" s="32">
        <v>0</v>
      </c>
    </row>
    <row r="155" spans="1:8" ht="13" x14ac:dyDescent="0.15">
      <c r="A155" s="479"/>
      <c r="B155" s="482"/>
      <c r="C155" s="30" t="s">
        <v>625</v>
      </c>
      <c r="D155" s="13">
        <v>0.3</v>
      </c>
      <c r="E155" s="13">
        <v>0.35</v>
      </c>
      <c r="F155" s="13">
        <v>0.4</v>
      </c>
      <c r="G155" s="13">
        <v>0.45</v>
      </c>
      <c r="H155" s="32">
        <v>0.5</v>
      </c>
    </row>
    <row r="156" spans="1:8" ht="13" x14ac:dyDescent="0.15">
      <c r="A156" s="479"/>
      <c r="B156" s="482"/>
      <c r="C156" s="30" t="s">
        <v>148</v>
      </c>
      <c r="D156" s="13">
        <v>1.5</v>
      </c>
      <c r="E156" s="13">
        <v>1.75</v>
      </c>
      <c r="F156" s="13">
        <v>2</v>
      </c>
      <c r="G156" s="13">
        <v>2.25</v>
      </c>
      <c r="H156" s="32">
        <v>2.5</v>
      </c>
    </row>
    <row r="157" spans="1:8" ht="13" x14ac:dyDescent="0.15">
      <c r="A157" s="479"/>
      <c r="B157" s="481" t="s">
        <v>626</v>
      </c>
      <c r="C157" s="12" t="s">
        <v>112</v>
      </c>
      <c r="D157" s="13">
        <v>10</v>
      </c>
      <c r="E157" s="13">
        <v>10</v>
      </c>
      <c r="F157" s="13">
        <v>10</v>
      </c>
      <c r="G157" s="13">
        <v>10</v>
      </c>
      <c r="H157" s="32">
        <v>10</v>
      </c>
    </row>
    <row r="158" spans="1:8" ht="13" x14ac:dyDescent="0.15">
      <c r="A158" s="479"/>
      <c r="B158" s="482"/>
      <c r="C158" s="12" t="s">
        <v>117</v>
      </c>
      <c r="D158" s="13">
        <v>30</v>
      </c>
      <c r="E158" s="13">
        <v>38</v>
      </c>
      <c r="F158" s="13">
        <v>46</v>
      </c>
      <c r="G158" s="13">
        <v>54</v>
      </c>
      <c r="H158" s="32">
        <v>70</v>
      </c>
    </row>
    <row r="159" spans="1:8" ht="13" x14ac:dyDescent="0.15">
      <c r="A159" s="479"/>
      <c r="B159" s="482"/>
      <c r="C159" s="30" t="s">
        <v>627</v>
      </c>
      <c r="D159" s="13">
        <v>0.55000000000000004</v>
      </c>
      <c r="E159" s="13">
        <v>0.59</v>
      </c>
      <c r="F159" s="13">
        <v>0.63</v>
      </c>
      <c r="G159" s="13">
        <v>0.67</v>
      </c>
      <c r="H159" s="32">
        <v>0.86</v>
      </c>
    </row>
    <row r="160" spans="1:8" ht="13" x14ac:dyDescent="0.15">
      <c r="A160" s="479"/>
      <c r="B160" s="482"/>
      <c r="C160" s="30" t="s">
        <v>628</v>
      </c>
      <c r="D160" s="13">
        <v>0.75</v>
      </c>
      <c r="E160" s="13">
        <v>0.75</v>
      </c>
      <c r="F160" s="13">
        <v>0.75</v>
      </c>
      <c r="G160" s="13">
        <v>0.75</v>
      </c>
      <c r="H160" s="32">
        <v>0.75</v>
      </c>
    </row>
    <row r="161" spans="1:8" ht="13" x14ac:dyDescent="0.15">
      <c r="A161" s="479"/>
      <c r="B161" s="482"/>
      <c r="C161" s="30" t="s">
        <v>629</v>
      </c>
      <c r="D161" s="13">
        <v>0.7</v>
      </c>
      <c r="E161" s="13">
        <v>0.7</v>
      </c>
      <c r="F161" s="13">
        <v>0.7</v>
      </c>
      <c r="G161" s="13">
        <v>0.7</v>
      </c>
      <c r="H161" s="32">
        <v>0.7</v>
      </c>
    </row>
    <row r="162" spans="1:8" ht="13" x14ac:dyDescent="0.15">
      <c r="A162" s="479"/>
      <c r="B162" s="482"/>
      <c r="C162" s="30" t="s">
        <v>120</v>
      </c>
      <c r="D162" s="13">
        <v>0</v>
      </c>
      <c r="E162" s="13">
        <v>0</v>
      </c>
      <c r="F162" s="13">
        <v>0</v>
      </c>
      <c r="G162" s="13">
        <v>0</v>
      </c>
      <c r="H162" s="32">
        <v>0</v>
      </c>
    </row>
    <row r="163" spans="1:8" ht="13" x14ac:dyDescent="0.15">
      <c r="A163" s="479"/>
      <c r="B163" s="482"/>
      <c r="C163" s="12" t="s">
        <v>129</v>
      </c>
      <c r="D163" s="13">
        <v>7</v>
      </c>
      <c r="E163" s="13">
        <v>7</v>
      </c>
      <c r="F163" s="13">
        <v>7</v>
      </c>
      <c r="G163" s="13">
        <v>7</v>
      </c>
      <c r="H163" s="32">
        <v>7</v>
      </c>
    </row>
    <row r="164" spans="1:8" ht="13" x14ac:dyDescent="0.15">
      <c r="A164" s="479"/>
      <c r="B164" s="481" t="s">
        <v>631</v>
      </c>
      <c r="C164" s="12" t="s">
        <v>112</v>
      </c>
      <c r="D164" s="13">
        <v>110</v>
      </c>
      <c r="E164" s="13">
        <v>100</v>
      </c>
      <c r="F164" s="13">
        <v>90</v>
      </c>
      <c r="G164" s="484"/>
      <c r="H164" s="485"/>
    </row>
    <row r="165" spans="1:8" ht="13" x14ac:dyDescent="0.15">
      <c r="A165" s="479"/>
      <c r="B165" s="482"/>
      <c r="C165" s="12" t="s">
        <v>117</v>
      </c>
      <c r="D165" s="13">
        <v>100</v>
      </c>
      <c r="E165" s="13">
        <v>115</v>
      </c>
      <c r="F165" s="13">
        <v>130</v>
      </c>
      <c r="G165" s="482"/>
      <c r="H165" s="485"/>
    </row>
    <row r="166" spans="1:8" ht="13" x14ac:dyDescent="0.15">
      <c r="A166" s="479"/>
      <c r="B166" s="482"/>
      <c r="C166" s="12" t="s">
        <v>133</v>
      </c>
      <c r="D166" s="13">
        <v>250</v>
      </c>
      <c r="E166" s="13">
        <v>365</v>
      </c>
      <c r="F166" s="13">
        <v>380</v>
      </c>
      <c r="G166" s="482"/>
      <c r="H166" s="485"/>
    </row>
    <row r="167" spans="1:8" ht="13" x14ac:dyDescent="0.15">
      <c r="A167" s="479"/>
      <c r="B167" s="482"/>
      <c r="C167" s="12" t="s">
        <v>43</v>
      </c>
      <c r="D167" s="13">
        <v>0.8</v>
      </c>
      <c r="E167" s="13">
        <v>0.8</v>
      </c>
      <c r="F167" s="13">
        <v>0.8</v>
      </c>
      <c r="G167" s="482"/>
      <c r="H167" s="485"/>
    </row>
    <row r="168" spans="1:8" ht="13" x14ac:dyDescent="0.15">
      <c r="A168" s="479"/>
      <c r="B168" s="482"/>
      <c r="C168" s="12" t="s">
        <v>120</v>
      </c>
      <c r="D168" s="13">
        <v>0</v>
      </c>
      <c r="E168" s="13">
        <v>0</v>
      </c>
      <c r="F168" s="13">
        <v>0</v>
      </c>
      <c r="G168" s="482"/>
      <c r="H168" s="485"/>
    </row>
    <row r="169" spans="1:8" ht="13" x14ac:dyDescent="0.15">
      <c r="A169" s="479"/>
      <c r="B169" s="482"/>
      <c r="C169" s="30" t="s">
        <v>630</v>
      </c>
      <c r="D169" s="13">
        <v>30</v>
      </c>
      <c r="E169" s="13">
        <v>60</v>
      </c>
      <c r="F169" s="13">
        <v>90</v>
      </c>
      <c r="G169" s="482"/>
      <c r="H169" s="485"/>
    </row>
    <row r="170" spans="1:8" ht="13" x14ac:dyDescent="0.15">
      <c r="A170" s="479"/>
      <c r="B170" s="482"/>
      <c r="C170" s="12" t="s">
        <v>43</v>
      </c>
      <c r="D170" s="16">
        <v>0.2</v>
      </c>
      <c r="E170" s="13">
        <v>0.2</v>
      </c>
      <c r="F170" s="13">
        <v>0.2</v>
      </c>
      <c r="G170" s="482"/>
      <c r="H170" s="485"/>
    </row>
    <row r="171" spans="1:8" ht="14" thickBot="1" x14ac:dyDescent="0.2">
      <c r="A171" s="480"/>
      <c r="B171" s="482"/>
      <c r="C171" s="31" t="s">
        <v>129</v>
      </c>
      <c r="D171" s="15">
        <v>7</v>
      </c>
      <c r="E171" s="15">
        <v>7</v>
      </c>
      <c r="F171" s="15">
        <v>7</v>
      </c>
      <c r="G171" s="482"/>
      <c r="H171" s="485"/>
    </row>
    <row r="172" spans="1:8" ht="16" x14ac:dyDescent="0.3">
      <c r="A172" s="478" t="s">
        <v>64</v>
      </c>
      <c r="B172" s="29"/>
      <c r="C172" s="7"/>
      <c r="D172" s="20">
        <v>1</v>
      </c>
      <c r="E172" s="20">
        <v>2</v>
      </c>
      <c r="F172" s="20">
        <v>3</v>
      </c>
      <c r="G172" s="20">
        <v>4</v>
      </c>
      <c r="H172" s="43">
        <v>5</v>
      </c>
    </row>
    <row r="173" spans="1:8" ht="13" x14ac:dyDescent="0.15">
      <c r="A173" s="479"/>
      <c r="B173" s="481" t="s">
        <v>632</v>
      </c>
      <c r="C173" s="12" t="s">
        <v>112</v>
      </c>
      <c r="D173" s="13">
        <v>15</v>
      </c>
      <c r="E173" s="13">
        <v>14</v>
      </c>
      <c r="F173" s="13">
        <v>13</v>
      </c>
      <c r="G173" s="13">
        <v>12</v>
      </c>
      <c r="H173" s="32">
        <v>11</v>
      </c>
    </row>
    <row r="174" spans="1:8" ht="13" x14ac:dyDescent="0.15">
      <c r="A174" s="479"/>
      <c r="B174" s="482"/>
      <c r="C174" s="12" t="s">
        <v>117</v>
      </c>
      <c r="D174" s="13">
        <v>65</v>
      </c>
      <c r="E174" s="13">
        <v>65</v>
      </c>
      <c r="F174" s="13">
        <v>65</v>
      </c>
      <c r="G174" s="13">
        <v>65</v>
      </c>
      <c r="H174" s="32">
        <v>80</v>
      </c>
    </row>
    <row r="175" spans="1:8" ht="13" x14ac:dyDescent="0.15">
      <c r="A175" s="479"/>
      <c r="B175" s="482"/>
      <c r="C175" s="12" t="s">
        <v>133</v>
      </c>
      <c r="D175" s="13">
        <v>60</v>
      </c>
      <c r="E175" s="13">
        <v>140</v>
      </c>
      <c r="F175" s="13">
        <v>220</v>
      </c>
      <c r="G175" s="13">
        <v>300</v>
      </c>
      <c r="H175" s="32">
        <v>380</v>
      </c>
    </row>
    <row r="176" spans="1:8" ht="13" x14ac:dyDescent="0.15">
      <c r="A176" s="479"/>
      <c r="B176" s="482"/>
      <c r="C176" s="12" t="s">
        <v>43</v>
      </c>
      <c r="D176" s="13">
        <v>2.8</v>
      </c>
      <c r="E176" s="13">
        <v>2.8</v>
      </c>
      <c r="F176" s="13">
        <v>2.8</v>
      </c>
      <c r="G176" s="13">
        <v>2.8</v>
      </c>
      <c r="H176" s="32">
        <v>2.8</v>
      </c>
    </row>
    <row r="177" spans="1:8" ht="13" x14ac:dyDescent="0.15">
      <c r="A177" s="479"/>
      <c r="B177" s="482"/>
      <c r="C177" s="12" t="s">
        <v>120</v>
      </c>
      <c r="D177" s="13">
        <v>0</v>
      </c>
      <c r="E177" s="13">
        <v>0</v>
      </c>
      <c r="F177" s="13">
        <v>0</v>
      </c>
      <c r="G177" s="13">
        <v>0</v>
      </c>
      <c r="H177" s="32">
        <v>0</v>
      </c>
    </row>
    <row r="178" spans="1:8" ht="13" x14ac:dyDescent="0.15">
      <c r="A178" s="479"/>
      <c r="B178" s="482"/>
      <c r="C178" s="30" t="s">
        <v>634</v>
      </c>
      <c r="D178" s="13">
        <v>0.2</v>
      </c>
      <c r="E178" s="13">
        <v>0.23</v>
      </c>
      <c r="F178" s="13">
        <v>0.25</v>
      </c>
      <c r="G178" s="13">
        <v>0.28000000000000003</v>
      </c>
      <c r="H178" s="32">
        <v>0.45</v>
      </c>
    </row>
    <row r="179" spans="1:8" ht="13" x14ac:dyDescent="0.15">
      <c r="A179" s="479"/>
      <c r="B179" s="482"/>
      <c r="C179" s="30" t="s">
        <v>633</v>
      </c>
      <c r="D179" s="13">
        <v>2.5</v>
      </c>
      <c r="E179" s="13">
        <v>2.5</v>
      </c>
      <c r="F179" s="13">
        <v>2.5</v>
      </c>
      <c r="G179" s="13">
        <v>2.5</v>
      </c>
      <c r="H179" s="32">
        <v>2.5</v>
      </c>
    </row>
    <row r="180" spans="1:8" ht="13" x14ac:dyDescent="0.15">
      <c r="A180" s="479"/>
      <c r="B180" s="482"/>
      <c r="C180" s="12" t="s">
        <v>43</v>
      </c>
      <c r="D180" s="13">
        <v>1.4999999999999999E-2</v>
      </c>
      <c r="E180" s="13">
        <v>1.4999999999999999E-2</v>
      </c>
      <c r="F180" s="13">
        <v>1.4999999999999999E-2</v>
      </c>
      <c r="G180" s="13">
        <v>1.4999999999999999E-2</v>
      </c>
      <c r="H180" s="32">
        <v>1.4999999999999999E-2</v>
      </c>
    </row>
    <row r="181" spans="1:8" ht="13" x14ac:dyDescent="0.15">
      <c r="A181" s="479"/>
      <c r="B181" s="481" t="s">
        <v>635</v>
      </c>
      <c r="C181" s="12" t="s">
        <v>112</v>
      </c>
      <c r="D181" s="13">
        <v>15</v>
      </c>
      <c r="E181" s="13">
        <v>15</v>
      </c>
      <c r="F181" s="13">
        <v>15</v>
      </c>
      <c r="G181" s="13">
        <v>15</v>
      </c>
      <c r="H181" s="32">
        <v>15</v>
      </c>
    </row>
    <row r="182" spans="1:8" ht="13" x14ac:dyDescent="0.15">
      <c r="A182" s="479"/>
      <c r="B182" s="482"/>
      <c r="C182" s="12" t="s">
        <v>117</v>
      </c>
      <c r="D182" s="13">
        <v>40</v>
      </c>
      <c r="E182" s="13">
        <v>50</v>
      </c>
      <c r="F182" s="13">
        <v>60</v>
      </c>
      <c r="G182" s="13">
        <v>70</v>
      </c>
      <c r="H182" s="32">
        <v>100</v>
      </c>
    </row>
    <row r="183" spans="1:8" ht="13" x14ac:dyDescent="0.15">
      <c r="A183" s="479"/>
      <c r="B183" s="482"/>
      <c r="C183" s="12" t="s">
        <v>125</v>
      </c>
      <c r="D183" s="13">
        <v>250</v>
      </c>
      <c r="E183" s="13">
        <v>270</v>
      </c>
      <c r="F183" s="13">
        <v>490</v>
      </c>
      <c r="G183" s="13">
        <v>610</v>
      </c>
      <c r="H183" s="32">
        <v>1030</v>
      </c>
    </row>
    <row r="184" spans="1:8" ht="13" x14ac:dyDescent="0.15">
      <c r="A184" s="479"/>
      <c r="B184" s="482"/>
      <c r="C184" s="12" t="s">
        <v>43</v>
      </c>
      <c r="D184" s="13">
        <v>4</v>
      </c>
      <c r="E184" s="13">
        <v>4</v>
      </c>
      <c r="F184" s="13">
        <v>4</v>
      </c>
      <c r="G184" s="13">
        <v>4</v>
      </c>
      <c r="H184" s="32">
        <v>4</v>
      </c>
    </row>
    <row r="185" spans="1:8" ht="13" x14ac:dyDescent="0.15">
      <c r="A185" s="479"/>
      <c r="B185" s="482"/>
      <c r="C185" s="12" t="s">
        <v>120</v>
      </c>
      <c r="D185" s="13">
        <v>0</v>
      </c>
      <c r="E185" s="13">
        <v>0</v>
      </c>
      <c r="F185" s="13">
        <v>0</v>
      </c>
      <c r="G185" s="13">
        <v>0</v>
      </c>
      <c r="H185" s="32">
        <v>0</v>
      </c>
    </row>
    <row r="186" spans="1:8" ht="13" x14ac:dyDescent="0.15">
      <c r="A186" s="479"/>
      <c r="B186" s="482"/>
      <c r="C186" s="12" t="s">
        <v>129</v>
      </c>
      <c r="D186" s="13">
        <v>2.5</v>
      </c>
      <c r="E186" s="13">
        <v>2.5</v>
      </c>
      <c r="F186" s="13">
        <v>2.5</v>
      </c>
      <c r="G186" s="13">
        <v>2.5</v>
      </c>
      <c r="H186" s="32">
        <v>2.5</v>
      </c>
    </row>
    <row r="187" spans="1:8" ht="13" x14ac:dyDescent="0.15">
      <c r="A187" s="479"/>
      <c r="B187" s="482"/>
      <c r="C187" s="30" t="s">
        <v>148</v>
      </c>
      <c r="D187" s="13">
        <v>1</v>
      </c>
      <c r="E187" s="13">
        <v>2</v>
      </c>
      <c r="F187" s="13">
        <v>2</v>
      </c>
      <c r="G187" s="13">
        <v>2</v>
      </c>
      <c r="H187" s="32">
        <v>3</v>
      </c>
    </row>
    <row r="188" spans="1:8" ht="13" x14ac:dyDescent="0.15">
      <c r="A188" s="479"/>
      <c r="B188" s="481" t="s">
        <v>636</v>
      </c>
      <c r="C188" s="12" t="s">
        <v>112</v>
      </c>
      <c r="D188" s="13">
        <v>80</v>
      </c>
      <c r="E188" s="13">
        <v>70</v>
      </c>
      <c r="F188" s="13">
        <v>60</v>
      </c>
      <c r="G188" s="484"/>
      <c r="H188" s="485"/>
    </row>
    <row r="189" spans="1:8" ht="13" x14ac:dyDescent="0.15">
      <c r="A189" s="479"/>
      <c r="B189" s="482"/>
      <c r="C189" s="12" t="s">
        <v>117</v>
      </c>
      <c r="D189" s="13">
        <v>60</v>
      </c>
      <c r="E189" s="13">
        <v>75</v>
      </c>
      <c r="F189" s="13">
        <v>90</v>
      </c>
      <c r="G189" s="482"/>
      <c r="H189" s="485"/>
    </row>
    <row r="190" spans="1:8" ht="13" x14ac:dyDescent="0.15">
      <c r="A190" s="479"/>
      <c r="B190" s="482"/>
      <c r="C190" s="30" t="s">
        <v>634</v>
      </c>
      <c r="D190" s="13">
        <v>0.15</v>
      </c>
      <c r="E190" s="13">
        <v>0.15</v>
      </c>
      <c r="F190" s="13">
        <v>0.15</v>
      </c>
      <c r="G190" s="482"/>
      <c r="H190" s="485"/>
    </row>
    <row r="191" spans="1:8" ht="13" x14ac:dyDescent="0.15">
      <c r="A191" s="479"/>
      <c r="B191" s="482"/>
      <c r="C191" s="30" t="s">
        <v>627</v>
      </c>
      <c r="D191" s="13">
        <v>-0.36</v>
      </c>
      <c r="E191" s="13">
        <v>-0.36</v>
      </c>
      <c r="F191" s="13">
        <v>-0.36</v>
      </c>
      <c r="G191" s="482"/>
      <c r="H191" s="485"/>
    </row>
    <row r="192" spans="1:8" ht="13" x14ac:dyDescent="0.15">
      <c r="A192" s="479"/>
      <c r="B192" s="482"/>
      <c r="C192" s="30" t="s">
        <v>595</v>
      </c>
      <c r="D192" s="13">
        <v>1</v>
      </c>
      <c r="E192" s="13">
        <v>1</v>
      </c>
      <c r="F192" s="13">
        <v>1</v>
      </c>
      <c r="G192" s="482"/>
      <c r="H192" s="485"/>
    </row>
    <row r="193" spans="1:8" ht="13" x14ac:dyDescent="0.15">
      <c r="A193" s="479"/>
      <c r="B193" s="482"/>
      <c r="C193" s="30" t="s">
        <v>638</v>
      </c>
      <c r="D193" s="13">
        <v>40</v>
      </c>
      <c r="E193" s="13">
        <v>60</v>
      </c>
      <c r="F193" s="13">
        <v>80</v>
      </c>
      <c r="G193" s="482"/>
      <c r="H193" s="485"/>
    </row>
    <row r="194" spans="1:8" ht="13" x14ac:dyDescent="0.15">
      <c r="A194" s="479"/>
      <c r="B194" s="482"/>
      <c r="C194" s="12" t="s">
        <v>43</v>
      </c>
      <c r="D194" s="13">
        <v>1.4</v>
      </c>
      <c r="E194" s="13">
        <v>1.4</v>
      </c>
      <c r="F194" s="13">
        <v>1.4</v>
      </c>
      <c r="G194" s="482"/>
      <c r="H194" s="485"/>
    </row>
    <row r="195" spans="1:8" ht="13" x14ac:dyDescent="0.15">
      <c r="A195" s="479"/>
      <c r="B195" s="482"/>
      <c r="C195" s="12" t="s">
        <v>120</v>
      </c>
      <c r="D195" s="13">
        <v>0</v>
      </c>
      <c r="E195" s="13">
        <v>0</v>
      </c>
      <c r="F195" s="13">
        <v>0</v>
      </c>
      <c r="G195" s="482"/>
      <c r="H195" s="485"/>
    </row>
    <row r="196" spans="1:8" ht="14" thickBot="1" x14ac:dyDescent="0.2">
      <c r="A196" s="480"/>
      <c r="B196" s="482"/>
      <c r="C196" s="31" t="s">
        <v>637</v>
      </c>
      <c r="D196" s="15">
        <v>5</v>
      </c>
      <c r="E196" s="15">
        <v>6</v>
      </c>
      <c r="F196" s="15">
        <v>7</v>
      </c>
      <c r="G196" s="482"/>
      <c r="H196" s="485"/>
    </row>
    <row r="197" spans="1:8" ht="16" x14ac:dyDescent="0.3">
      <c r="A197" s="478" t="s">
        <v>720</v>
      </c>
      <c r="B197" s="29"/>
      <c r="C197" s="7"/>
      <c r="D197" s="20">
        <v>1</v>
      </c>
      <c r="E197" s="20">
        <v>2</v>
      </c>
      <c r="F197" s="20">
        <v>3</v>
      </c>
      <c r="G197" s="20">
        <v>4</v>
      </c>
      <c r="H197" s="43">
        <v>5</v>
      </c>
    </row>
    <row r="198" spans="1:8" ht="13" x14ac:dyDescent="0.15">
      <c r="A198" s="479"/>
      <c r="B198" s="481" t="s">
        <v>639</v>
      </c>
      <c r="C198" s="12" t="s">
        <v>112</v>
      </c>
      <c r="D198" s="13">
        <v>8</v>
      </c>
      <c r="E198" s="13">
        <v>7</v>
      </c>
      <c r="F198" s="13">
        <v>6</v>
      </c>
      <c r="G198" s="13">
        <v>5</v>
      </c>
      <c r="H198" s="32">
        <v>3</v>
      </c>
    </row>
    <row r="199" spans="1:8" ht="13" x14ac:dyDescent="0.15">
      <c r="A199" s="479"/>
      <c r="B199" s="482"/>
      <c r="C199" s="12" t="s">
        <v>117</v>
      </c>
      <c r="D199" s="13">
        <v>35</v>
      </c>
      <c r="E199" s="13">
        <v>40</v>
      </c>
      <c r="F199" s="13">
        <v>45</v>
      </c>
      <c r="G199" s="13">
        <v>50</v>
      </c>
      <c r="H199" s="32">
        <v>55</v>
      </c>
    </row>
    <row r="200" spans="1:8" ht="13" x14ac:dyDescent="0.15">
      <c r="A200" s="479"/>
      <c r="B200" s="482"/>
      <c r="C200" s="12" t="s">
        <v>118</v>
      </c>
      <c r="D200" s="13">
        <v>75</v>
      </c>
      <c r="E200" s="13">
        <v>100</v>
      </c>
      <c r="F200" s="13">
        <v>125</v>
      </c>
      <c r="G200" s="13">
        <v>150</v>
      </c>
      <c r="H200" s="32">
        <v>325</v>
      </c>
    </row>
    <row r="201" spans="1:8" ht="13" x14ac:dyDescent="0.15">
      <c r="A201" s="479"/>
      <c r="B201" s="482"/>
      <c r="C201" s="12" t="s">
        <v>43</v>
      </c>
      <c r="D201" s="13">
        <v>0.9</v>
      </c>
      <c r="E201" s="13">
        <v>0.9</v>
      </c>
      <c r="F201" s="13">
        <v>0.9</v>
      </c>
      <c r="G201" s="13">
        <v>0.9</v>
      </c>
      <c r="H201" s="32">
        <v>0.9</v>
      </c>
    </row>
    <row r="202" spans="1:8" ht="13" x14ac:dyDescent="0.15">
      <c r="A202" s="479"/>
      <c r="B202" s="482"/>
      <c r="C202" s="12" t="s">
        <v>120</v>
      </c>
      <c r="D202" s="13">
        <v>0</v>
      </c>
      <c r="E202" s="13">
        <v>0</v>
      </c>
      <c r="F202" s="13">
        <v>0</v>
      </c>
      <c r="G202" s="13">
        <v>0</v>
      </c>
      <c r="H202" s="32">
        <v>0</v>
      </c>
    </row>
    <row r="203" spans="1:8" ht="13" x14ac:dyDescent="0.15">
      <c r="A203" s="479"/>
      <c r="B203" s="482"/>
      <c r="C203" s="30" t="s">
        <v>630</v>
      </c>
      <c r="D203" s="13">
        <v>0.04</v>
      </c>
      <c r="E203" s="13">
        <v>0.04</v>
      </c>
      <c r="F203" s="13">
        <v>0.04</v>
      </c>
      <c r="G203" s="13">
        <v>0.04</v>
      </c>
      <c r="H203" s="13">
        <v>0.04</v>
      </c>
    </row>
    <row r="204" spans="1:8" ht="13" x14ac:dyDescent="0.15">
      <c r="A204" s="479"/>
      <c r="B204" s="482"/>
      <c r="C204" s="30" t="s">
        <v>640</v>
      </c>
      <c r="D204" s="13">
        <v>3.5</v>
      </c>
      <c r="E204" s="13">
        <v>3.5</v>
      </c>
      <c r="F204" s="13">
        <v>3.5</v>
      </c>
      <c r="G204" s="13">
        <v>3.5</v>
      </c>
      <c r="H204" s="13">
        <v>3.5</v>
      </c>
    </row>
    <row r="205" spans="1:8" ht="13" x14ac:dyDescent="0.15">
      <c r="A205" s="479"/>
      <c r="B205" s="481" t="s">
        <v>641</v>
      </c>
      <c r="C205" s="12" t="s">
        <v>112</v>
      </c>
      <c r="D205" s="13">
        <v>14</v>
      </c>
      <c r="E205" s="13">
        <v>14</v>
      </c>
      <c r="F205" s="13">
        <v>14</v>
      </c>
      <c r="G205" s="13">
        <v>14</v>
      </c>
      <c r="H205" s="32">
        <v>12</v>
      </c>
    </row>
    <row r="206" spans="1:8" ht="13" x14ac:dyDescent="0.15">
      <c r="A206" s="479"/>
      <c r="B206" s="482"/>
      <c r="C206" s="12" t="s">
        <v>117</v>
      </c>
      <c r="D206" s="13">
        <v>75</v>
      </c>
      <c r="E206" s="13">
        <v>90</v>
      </c>
      <c r="F206" s="13">
        <v>105</v>
      </c>
      <c r="G206" s="13">
        <v>120</v>
      </c>
      <c r="H206" s="32">
        <v>135</v>
      </c>
    </row>
    <row r="207" spans="1:8" ht="13" x14ac:dyDescent="0.15">
      <c r="A207" s="479"/>
      <c r="B207" s="482"/>
      <c r="C207" s="30" t="s">
        <v>604</v>
      </c>
      <c r="D207" s="13">
        <v>40</v>
      </c>
      <c r="E207" s="13">
        <v>65</v>
      </c>
      <c r="F207" s="13">
        <v>90</v>
      </c>
      <c r="G207" s="13">
        <v>115</v>
      </c>
      <c r="H207" s="32">
        <v>290</v>
      </c>
    </row>
    <row r="208" spans="1:8" ht="13" x14ac:dyDescent="0.15">
      <c r="A208" s="479"/>
      <c r="B208" s="482"/>
      <c r="C208" s="12" t="s">
        <v>43</v>
      </c>
      <c r="D208" s="13">
        <v>0.4</v>
      </c>
      <c r="E208" s="13">
        <v>0.4</v>
      </c>
      <c r="F208" s="13">
        <v>0.4</v>
      </c>
      <c r="G208" s="13">
        <v>0.4</v>
      </c>
      <c r="H208" s="32">
        <v>0.4</v>
      </c>
    </row>
    <row r="209" spans="1:8" ht="13" x14ac:dyDescent="0.15">
      <c r="A209" s="479"/>
      <c r="B209" s="482"/>
      <c r="C209" s="30" t="s">
        <v>642</v>
      </c>
      <c r="D209" s="13">
        <v>25</v>
      </c>
      <c r="E209" s="13">
        <v>35</v>
      </c>
      <c r="F209" s="13">
        <v>45</v>
      </c>
      <c r="G209" s="13">
        <v>55</v>
      </c>
      <c r="H209" s="32">
        <v>115</v>
      </c>
    </row>
    <row r="210" spans="1:8" ht="13" x14ac:dyDescent="0.15">
      <c r="A210" s="479"/>
      <c r="B210" s="482"/>
      <c r="C210" s="12" t="s">
        <v>43</v>
      </c>
      <c r="D210" s="13">
        <v>0.5</v>
      </c>
      <c r="E210" s="13">
        <v>0.5</v>
      </c>
      <c r="F210" s="13">
        <v>0.5</v>
      </c>
      <c r="G210" s="13">
        <v>0.5</v>
      </c>
      <c r="H210" s="32">
        <v>0.5</v>
      </c>
    </row>
    <row r="211" spans="1:8" ht="13" x14ac:dyDescent="0.15">
      <c r="A211" s="479"/>
      <c r="B211" s="482"/>
      <c r="C211" s="12" t="s">
        <v>129</v>
      </c>
      <c r="D211" s="13">
        <v>10</v>
      </c>
      <c r="E211" s="13">
        <v>10</v>
      </c>
      <c r="F211" s="13">
        <v>10</v>
      </c>
      <c r="G211" s="13">
        <v>10</v>
      </c>
      <c r="H211" s="32">
        <v>15</v>
      </c>
    </row>
    <row r="212" spans="1:8" ht="13" x14ac:dyDescent="0.15">
      <c r="A212" s="479"/>
      <c r="B212" s="482"/>
      <c r="C212" s="30" t="s">
        <v>643</v>
      </c>
      <c r="D212" s="13">
        <v>4</v>
      </c>
      <c r="E212" s="13">
        <v>4</v>
      </c>
      <c r="F212" s="13">
        <v>4</v>
      </c>
      <c r="G212" s="13">
        <v>4</v>
      </c>
      <c r="H212" s="32">
        <v>6</v>
      </c>
    </row>
    <row r="213" spans="1:8" ht="13" x14ac:dyDescent="0.15">
      <c r="A213" s="479"/>
      <c r="B213" s="481" t="s">
        <v>645</v>
      </c>
      <c r="C213" s="12" t="s">
        <v>112</v>
      </c>
      <c r="D213" s="13">
        <v>80</v>
      </c>
      <c r="E213" s="13">
        <v>75</v>
      </c>
      <c r="F213" s="13">
        <v>70</v>
      </c>
      <c r="G213" s="484"/>
      <c r="H213" s="485"/>
    </row>
    <row r="214" spans="1:8" ht="13" x14ac:dyDescent="0.15">
      <c r="A214" s="479"/>
      <c r="B214" s="482"/>
      <c r="C214" s="12" t="s">
        <v>117</v>
      </c>
      <c r="D214" s="13">
        <v>125</v>
      </c>
      <c r="E214" s="13">
        <v>150</v>
      </c>
      <c r="F214" s="13">
        <v>175</v>
      </c>
      <c r="G214" s="482"/>
      <c r="H214" s="485"/>
    </row>
    <row r="215" spans="1:8" ht="13" x14ac:dyDescent="0.15">
      <c r="A215" s="479"/>
      <c r="B215" s="482"/>
      <c r="C215" s="12" t="s">
        <v>133</v>
      </c>
      <c r="D215" s="13">
        <v>640</v>
      </c>
      <c r="E215" s="13">
        <v>1015</v>
      </c>
      <c r="F215" s="13">
        <v>1390</v>
      </c>
      <c r="G215" s="482"/>
      <c r="H215" s="485"/>
    </row>
    <row r="216" spans="1:8" ht="13" x14ac:dyDescent="0.15">
      <c r="A216" s="479"/>
      <c r="B216" s="482"/>
      <c r="C216" s="12" t="s">
        <v>43</v>
      </c>
      <c r="D216" s="13">
        <v>3</v>
      </c>
      <c r="E216" s="13">
        <v>3</v>
      </c>
      <c r="F216" s="13">
        <v>3</v>
      </c>
      <c r="G216" s="482"/>
      <c r="H216" s="485"/>
    </row>
    <row r="217" spans="1:8" ht="13" x14ac:dyDescent="0.15">
      <c r="A217" s="479"/>
      <c r="B217" s="482"/>
      <c r="C217" s="12" t="s">
        <v>120</v>
      </c>
      <c r="D217" s="13">
        <v>0</v>
      </c>
      <c r="E217" s="13">
        <v>0</v>
      </c>
      <c r="F217" s="13">
        <v>0</v>
      </c>
      <c r="G217" s="482"/>
      <c r="H217" s="485"/>
    </row>
    <row r="218" spans="1:8" ht="14" thickBot="1" x14ac:dyDescent="0.2">
      <c r="A218" s="479"/>
      <c r="B218" s="482"/>
      <c r="C218" s="30" t="s">
        <v>655</v>
      </c>
      <c r="D218" s="16">
        <v>0.15</v>
      </c>
      <c r="E218" s="13">
        <v>0.3</v>
      </c>
      <c r="F218" s="13">
        <v>0.45</v>
      </c>
      <c r="G218" s="482"/>
      <c r="H218" s="485"/>
    </row>
    <row r="219" spans="1:8" ht="16" x14ac:dyDescent="0.3">
      <c r="A219" s="478" t="s">
        <v>67</v>
      </c>
      <c r="B219" s="29"/>
      <c r="C219" s="7"/>
      <c r="D219" s="20">
        <v>1</v>
      </c>
      <c r="E219" s="20">
        <v>2</v>
      </c>
      <c r="F219" s="20">
        <v>3</v>
      </c>
      <c r="G219" s="20">
        <v>4</v>
      </c>
      <c r="H219" s="43">
        <v>5</v>
      </c>
    </row>
    <row r="220" spans="1:8" ht="13" x14ac:dyDescent="0.15">
      <c r="A220" s="479"/>
      <c r="B220" s="481" t="s">
        <v>646</v>
      </c>
      <c r="C220" s="12" t="s">
        <v>112</v>
      </c>
      <c r="D220" s="13">
        <v>15</v>
      </c>
      <c r="E220" s="13">
        <v>15</v>
      </c>
      <c r="F220" s="13">
        <v>15</v>
      </c>
      <c r="G220" s="13">
        <v>15</v>
      </c>
      <c r="H220" s="32">
        <v>15</v>
      </c>
    </row>
    <row r="221" spans="1:8" ht="13" x14ac:dyDescent="0.15">
      <c r="A221" s="479"/>
      <c r="B221" s="482"/>
      <c r="C221" s="12" t="s">
        <v>117</v>
      </c>
      <c r="D221" s="13">
        <v>55</v>
      </c>
      <c r="E221" s="13">
        <v>55</v>
      </c>
      <c r="F221" s="13">
        <v>55</v>
      </c>
      <c r="G221" s="13">
        <v>55</v>
      </c>
      <c r="H221" s="32">
        <v>0</v>
      </c>
    </row>
    <row r="222" spans="1:8" ht="13" x14ac:dyDescent="0.15">
      <c r="A222" s="479"/>
      <c r="B222" s="482"/>
      <c r="C222" s="30" t="s">
        <v>133</v>
      </c>
      <c r="D222" s="13">
        <v>75</v>
      </c>
      <c r="E222" s="13">
        <v>150</v>
      </c>
      <c r="F222" s="13">
        <v>225</v>
      </c>
      <c r="G222" s="13">
        <v>300</v>
      </c>
      <c r="H222" s="32">
        <v>410</v>
      </c>
    </row>
    <row r="223" spans="1:8" ht="13" x14ac:dyDescent="0.15">
      <c r="A223" s="479"/>
      <c r="B223" s="482"/>
      <c r="C223" s="12" t="s">
        <v>43</v>
      </c>
      <c r="D223" s="13">
        <v>1.2</v>
      </c>
      <c r="E223" s="13">
        <v>1.2</v>
      </c>
      <c r="F223" s="13">
        <v>1.2</v>
      </c>
      <c r="G223" s="13">
        <v>1.2</v>
      </c>
      <c r="H223" s="32">
        <v>1.2</v>
      </c>
    </row>
    <row r="224" spans="1:8" ht="13" x14ac:dyDescent="0.15">
      <c r="A224" s="479"/>
      <c r="B224" s="482"/>
      <c r="C224" s="30" t="s">
        <v>644</v>
      </c>
      <c r="D224" s="13">
        <v>35</v>
      </c>
      <c r="E224" s="13">
        <v>35</v>
      </c>
      <c r="F224" s="13">
        <v>35</v>
      </c>
      <c r="G224" s="13">
        <v>35</v>
      </c>
      <c r="H224" s="32">
        <v>35</v>
      </c>
    </row>
    <row r="225" spans="1:8" ht="13" x14ac:dyDescent="0.15">
      <c r="A225" s="479"/>
      <c r="B225" s="481" t="s">
        <v>648</v>
      </c>
      <c r="C225" s="12" t="s">
        <v>112</v>
      </c>
      <c r="D225" s="13">
        <v>25</v>
      </c>
      <c r="E225" s="13">
        <v>24</v>
      </c>
      <c r="F225" s="13">
        <v>23</v>
      </c>
      <c r="G225" s="13">
        <v>22</v>
      </c>
      <c r="H225" s="32">
        <v>21</v>
      </c>
    </row>
    <row r="226" spans="1:8" ht="13" x14ac:dyDescent="0.15">
      <c r="A226" s="479"/>
      <c r="B226" s="482"/>
      <c r="C226" s="12" t="s">
        <v>117</v>
      </c>
      <c r="D226" s="13">
        <v>45</v>
      </c>
      <c r="E226" s="13">
        <v>57</v>
      </c>
      <c r="F226" s="13">
        <v>69</v>
      </c>
      <c r="G226" s="13">
        <v>81</v>
      </c>
      <c r="H226" s="32">
        <v>93</v>
      </c>
    </row>
    <row r="227" spans="1:8" ht="13" x14ac:dyDescent="0.15">
      <c r="A227" s="479"/>
      <c r="B227" s="482"/>
      <c r="C227" s="30" t="s">
        <v>633</v>
      </c>
      <c r="D227" s="13">
        <v>1.25</v>
      </c>
      <c r="E227" s="13">
        <v>1.25</v>
      </c>
      <c r="F227" s="13">
        <v>1.25</v>
      </c>
      <c r="G227" s="13">
        <v>1.25</v>
      </c>
      <c r="H227" s="32">
        <v>1.25</v>
      </c>
    </row>
    <row r="228" spans="1:8" ht="13" x14ac:dyDescent="0.15">
      <c r="A228" s="479"/>
      <c r="B228" s="482"/>
      <c r="C228" s="30" t="s">
        <v>647</v>
      </c>
      <c r="D228" s="13">
        <v>0.01</v>
      </c>
      <c r="E228" s="13">
        <v>0.01</v>
      </c>
      <c r="F228" s="13">
        <v>0.01</v>
      </c>
      <c r="G228" s="13">
        <v>0.01</v>
      </c>
      <c r="H228" s="32">
        <v>0.01</v>
      </c>
    </row>
    <row r="229" spans="1:8" ht="13" x14ac:dyDescent="0.15">
      <c r="A229" s="479"/>
      <c r="B229" s="482"/>
      <c r="C229" s="12" t="s">
        <v>129</v>
      </c>
      <c r="D229" s="13">
        <v>3.5</v>
      </c>
      <c r="E229" s="13">
        <v>3.75</v>
      </c>
      <c r="F229" s="13">
        <v>4</v>
      </c>
      <c r="G229" s="13">
        <v>4.25</v>
      </c>
      <c r="H229" s="32">
        <v>4.5</v>
      </c>
    </row>
    <row r="230" spans="1:8" ht="13" x14ac:dyDescent="0.15">
      <c r="A230" s="479"/>
      <c r="B230" s="481" t="s">
        <v>649</v>
      </c>
      <c r="C230" s="12" t="s">
        <v>112</v>
      </c>
      <c r="D230" s="13">
        <v>20</v>
      </c>
      <c r="E230" s="13">
        <v>20</v>
      </c>
      <c r="F230" s="13">
        <v>20</v>
      </c>
      <c r="G230" s="484"/>
      <c r="H230" s="485"/>
    </row>
    <row r="231" spans="1:8" ht="13" x14ac:dyDescent="0.15">
      <c r="A231" s="479"/>
      <c r="B231" s="482"/>
      <c r="C231" s="12" t="s">
        <v>117</v>
      </c>
      <c r="D231" s="13">
        <v>85</v>
      </c>
      <c r="E231" s="13">
        <v>115</v>
      </c>
      <c r="F231" s="13">
        <v>145</v>
      </c>
      <c r="G231" s="482"/>
      <c r="H231" s="485"/>
    </row>
    <row r="232" spans="1:8" ht="13" x14ac:dyDescent="0.15">
      <c r="A232" s="479"/>
      <c r="B232" s="482"/>
      <c r="C232" s="12" t="s">
        <v>133</v>
      </c>
      <c r="D232" s="13">
        <v>250</v>
      </c>
      <c r="E232" s="13">
        <v>390</v>
      </c>
      <c r="F232" s="13">
        <v>530</v>
      </c>
      <c r="G232" s="482"/>
      <c r="H232" s="485"/>
    </row>
    <row r="233" spans="1:8" ht="13" x14ac:dyDescent="0.15">
      <c r="A233" s="479"/>
      <c r="B233" s="482"/>
      <c r="C233" s="12" t="s">
        <v>43</v>
      </c>
      <c r="D233" s="13">
        <v>1.7</v>
      </c>
      <c r="E233" s="13">
        <v>1.7</v>
      </c>
      <c r="F233" s="13">
        <v>1.7</v>
      </c>
      <c r="G233" s="482"/>
      <c r="H233" s="485"/>
    </row>
    <row r="234" spans="1:8" ht="14" thickBot="1" x14ac:dyDescent="0.2">
      <c r="A234" s="479"/>
      <c r="B234" s="482"/>
      <c r="C234" s="12" t="s">
        <v>120</v>
      </c>
      <c r="D234" s="13">
        <v>0</v>
      </c>
      <c r="E234" s="13">
        <v>0</v>
      </c>
      <c r="F234" s="13">
        <v>0</v>
      </c>
      <c r="G234" s="482"/>
      <c r="H234" s="485"/>
    </row>
    <row r="235" spans="1:8" ht="16" x14ac:dyDescent="0.3">
      <c r="A235" s="478" t="s">
        <v>48</v>
      </c>
      <c r="B235" s="29"/>
      <c r="C235" s="7"/>
      <c r="D235" s="20">
        <v>1</v>
      </c>
      <c r="E235" s="20">
        <v>2</v>
      </c>
      <c r="F235" s="20">
        <v>3</v>
      </c>
      <c r="G235" s="20">
        <v>4</v>
      </c>
      <c r="H235" s="43">
        <v>5</v>
      </c>
    </row>
    <row r="236" spans="1:8" ht="13" x14ac:dyDescent="0.15">
      <c r="A236" s="479"/>
      <c r="B236" s="481" t="s">
        <v>650</v>
      </c>
      <c r="C236" s="12" t="s">
        <v>112</v>
      </c>
      <c r="D236" s="13">
        <v>17</v>
      </c>
      <c r="E236" s="13">
        <v>16</v>
      </c>
      <c r="F236" s="13">
        <v>15</v>
      </c>
      <c r="G236" s="13">
        <v>14</v>
      </c>
      <c r="H236" s="32">
        <v>13</v>
      </c>
    </row>
    <row r="237" spans="1:8" ht="13" x14ac:dyDescent="0.15">
      <c r="A237" s="479"/>
      <c r="B237" s="482"/>
      <c r="C237" s="12" t="s">
        <v>117</v>
      </c>
      <c r="D237" s="13">
        <v>0</v>
      </c>
      <c r="E237" s="13">
        <v>0</v>
      </c>
      <c r="F237" s="13">
        <v>0</v>
      </c>
      <c r="G237" s="13">
        <v>0</v>
      </c>
      <c r="H237" s="32">
        <v>0</v>
      </c>
    </row>
    <row r="238" spans="1:8" ht="13" x14ac:dyDescent="0.15">
      <c r="A238" s="479"/>
      <c r="B238" s="482"/>
      <c r="C238" s="30" t="s">
        <v>133</v>
      </c>
      <c r="D238" s="13">
        <v>50</v>
      </c>
      <c r="E238" s="13">
        <v>100</v>
      </c>
      <c r="F238" s="13">
        <v>150</v>
      </c>
      <c r="G238" s="13">
        <v>200</v>
      </c>
      <c r="H238" s="32">
        <v>250</v>
      </c>
    </row>
    <row r="239" spans="1:8" ht="13" x14ac:dyDescent="0.15">
      <c r="A239" s="479"/>
      <c r="B239" s="482"/>
      <c r="C239" s="12" t="s">
        <v>43</v>
      </c>
      <c r="D239" s="13">
        <v>1.2</v>
      </c>
      <c r="E239" s="13">
        <v>1.2</v>
      </c>
      <c r="F239" s="13">
        <v>1.2</v>
      </c>
      <c r="G239" s="13">
        <v>1.2</v>
      </c>
      <c r="H239" s="32">
        <v>1.2</v>
      </c>
    </row>
    <row r="240" spans="1:8" ht="13" x14ac:dyDescent="0.15">
      <c r="A240" s="479"/>
      <c r="B240" s="482"/>
      <c r="C240" s="30" t="s">
        <v>651</v>
      </c>
      <c r="D240" s="13">
        <v>50</v>
      </c>
      <c r="E240" s="13">
        <v>80</v>
      </c>
      <c r="F240" s="13">
        <v>110</v>
      </c>
      <c r="G240" s="13">
        <v>150</v>
      </c>
      <c r="H240" s="32">
        <v>170</v>
      </c>
    </row>
    <row r="241" spans="1:8" ht="13" x14ac:dyDescent="0.15">
      <c r="A241" s="479"/>
      <c r="B241" s="482"/>
      <c r="C241" s="12" t="s">
        <v>43</v>
      </c>
      <c r="D241" s="13">
        <v>0.8</v>
      </c>
      <c r="E241" s="13">
        <v>0.8</v>
      </c>
      <c r="F241" s="13">
        <v>0.8</v>
      </c>
      <c r="G241" s="13">
        <v>0.8</v>
      </c>
      <c r="H241" s="32">
        <v>0.8</v>
      </c>
    </row>
    <row r="242" spans="1:8" ht="13" x14ac:dyDescent="0.15">
      <c r="A242" s="479"/>
      <c r="B242" s="482"/>
      <c r="C242" s="30" t="s">
        <v>652</v>
      </c>
      <c r="D242" s="13">
        <v>0.5</v>
      </c>
      <c r="E242" s="13">
        <v>0.5</v>
      </c>
      <c r="F242" s="13">
        <v>0.5</v>
      </c>
      <c r="G242" s="13">
        <v>0.5</v>
      </c>
      <c r="H242" s="32">
        <v>0.5</v>
      </c>
    </row>
    <row r="243" spans="1:8" ht="13" x14ac:dyDescent="0.15">
      <c r="A243" s="479"/>
      <c r="B243" s="481" t="s">
        <v>654</v>
      </c>
      <c r="C243" s="12" t="s">
        <v>112</v>
      </c>
      <c r="D243" s="13">
        <v>0</v>
      </c>
      <c r="E243" s="13">
        <v>0</v>
      </c>
      <c r="F243" s="13">
        <v>0</v>
      </c>
      <c r="G243" s="13">
        <v>0</v>
      </c>
      <c r="H243" s="32">
        <v>0</v>
      </c>
    </row>
    <row r="244" spans="1:8" ht="13" x14ac:dyDescent="0.15">
      <c r="A244" s="479"/>
      <c r="B244" s="482"/>
      <c r="C244" s="12" t="s">
        <v>117</v>
      </c>
      <c r="D244" s="13">
        <v>0</v>
      </c>
      <c r="E244" s="13">
        <v>0</v>
      </c>
      <c r="F244" s="13">
        <v>0</v>
      </c>
      <c r="G244" s="13">
        <v>0</v>
      </c>
      <c r="H244" s="32">
        <v>0</v>
      </c>
    </row>
    <row r="245" spans="1:8" ht="13" x14ac:dyDescent="0.15">
      <c r="A245" s="479"/>
      <c r="B245" s="482"/>
      <c r="C245" s="30" t="s">
        <v>133</v>
      </c>
      <c r="D245" s="13">
        <v>30</v>
      </c>
      <c r="E245" s="13">
        <v>70</v>
      </c>
      <c r="F245" s="13">
        <v>110</v>
      </c>
      <c r="G245" s="13">
        <v>150</v>
      </c>
      <c r="H245" s="32">
        <v>190</v>
      </c>
    </row>
    <row r="246" spans="1:8" ht="13" x14ac:dyDescent="0.15">
      <c r="A246" s="479"/>
      <c r="B246" s="482"/>
      <c r="C246" s="12" t="s">
        <v>43</v>
      </c>
      <c r="D246" s="13">
        <v>0.7</v>
      </c>
      <c r="E246" s="13">
        <v>0.7</v>
      </c>
      <c r="F246" s="13">
        <v>0.7</v>
      </c>
      <c r="G246" s="13">
        <v>0.7</v>
      </c>
      <c r="H246" s="32">
        <v>0.95</v>
      </c>
    </row>
    <row r="247" spans="1:8" ht="13" x14ac:dyDescent="0.15">
      <c r="A247" s="479"/>
      <c r="B247" s="482"/>
      <c r="C247" s="12" t="s">
        <v>120</v>
      </c>
      <c r="D247" s="13">
        <v>1</v>
      </c>
      <c r="E247" s="13">
        <v>1</v>
      </c>
      <c r="F247" s="13">
        <v>1</v>
      </c>
      <c r="G247" s="13">
        <v>1</v>
      </c>
      <c r="H247" s="32">
        <v>1.25</v>
      </c>
    </row>
    <row r="248" spans="1:8" ht="13" x14ac:dyDescent="0.15">
      <c r="A248" s="479"/>
      <c r="B248" s="481" t="s">
        <v>653</v>
      </c>
      <c r="C248" s="12" t="s">
        <v>112</v>
      </c>
      <c r="D248" s="13">
        <v>110</v>
      </c>
      <c r="E248" s="13">
        <v>100</v>
      </c>
      <c r="F248" s="13">
        <v>90</v>
      </c>
      <c r="G248" s="484"/>
      <c r="H248" s="485"/>
    </row>
    <row r="249" spans="1:8" ht="13" x14ac:dyDescent="0.15">
      <c r="A249" s="479"/>
      <c r="B249" s="482"/>
      <c r="C249" s="12" t="s">
        <v>117</v>
      </c>
      <c r="D249" s="13">
        <v>0</v>
      </c>
      <c r="E249" s="13">
        <v>0</v>
      </c>
      <c r="F249" s="13">
        <v>0</v>
      </c>
      <c r="G249" s="482"/>
      <c r="H249" s="485"/>
    </row>
    <row r="250" spans="1:8" ht="13" x14ac:dyDescent="0.15">
      <c r="A250" s="479"/>
      <c r="B250" s="482"/>
      <c r="C250" s="12" t="s">
        <v>133</v>
      </c>
      <c r="D250" s="13">
        <v>350</v>
      </c>
      <c r="E250" s="13">
        <v>500</v>
      </c>
      <c r="F250" s="13">
        <v>650</v>
      </c>
      <c r="G250" s="482"/>
      <c r="H250" s="485"/>
    </row>
    <row r="251" spans="1:8" ht="13" x14ac:dyDescent="0.15">
      <c r="A251" s="479"/>
      <c r="B251" s="482"/>
      <c r="C251" s="12" t="s">
        <v>43</v>
      </c>
      <c r="D251" s="13">
        <v>1</v>
      </c>
      <c r="E251" s="13">
        <v>1</v>
      </c>
      <c r="F251" s="13">
        <v>1</v>
      </c>
      <c r="G251" s="482"/>
      <c r="H251" s="485"/>
    </row>
    <row r="252" spans="1:8" ht="13" x14ac:dyDescent="0.15">
      <c r="A252" s="479"/>
      <c r="B252" s="482"/>
      <c r="C252" s="12" t="s">
        <v>120</v>
      </c>
      <c r="D252" s="13">
        <v>0</v>
      </c>
      <c r="E252" s="13">
        <v>0</v>
      </c>
      <c r="F252" s="13">
        <v>0</v>
      </c>
      <c r="G252" s="482"/>
      <c r="H252" s="485"/>
    </row>
    <row r="253" spans="1:8" ht="13" x14ac:dyDescent="0.15">
      <c r="A253" s="479"/>
      <c r="B253" s="482"/>
      <c r="C253" s="30" t="s">
        <v>121</v>
      </c>
      <c r="D253" s="16">
        <v>2</v>
      </c>
      <c r="E253" s="13">
        <v>2</v>
      </c>
      <c r="F253" s="13">
        <v>2</v>
      </c>
      <c r="G253" s="482"/>
      <c r="H253" s="485"/>
    </row>
    <row r="254" spans="1:8" ht="14" thickBot="1" x14ac:dyDescent="0.2">
      <c r="A254" s="480"/>
      <c r="B254" s="483"/>
      <c r="C254" s="45" t="s">
        <v>129</v>
      </c>
      <c r="D254" s="46">
        <v>4</v>
      </c>
      <c r="E254" s="46">
        <v>6</v>
      </c>
      <c r="F254" s="46">
        <v>8</v>
      </c>
      <c r="G254" s="483"/>
      <c r="H254" s="486"/>
    </row>
    <row r="255" spans="1:8" ht="15" customHeight="1" x14ac:dyDescent="0.3">
      <c r="A255" s="478" t="s">
        <v>705</v>
      </c>
      <c r="B255" s="29"/>
      <c r="C255" s="7"/>
      <c r="D255" s="20">
        <v>1</v>
      </c>
      <c r="E255" s="20">
        <v>2</v>
      </c>
      <c r="F255" s="20">
        <v>3</v>
      </c>
      <c r="G255" s="20">
        <v>4</v>
      </c>
      <c r="H255" s="43">
        <v>5</v>
      </c>
    </row>
    <row r="256" spans="1:8" ht="15" customHeight="1" x14ac:dyDescent="0.15">
      <c r="A256" s="479"/>
      <c r="B256" s="481" t="s">
        <v>715</v>
      </c>
      <c r="C256" s="12" t="s">
        <v>112</v>
      </c>
      <c r="D256" s="13">
        <v>3</v>
      </c>
      <c r="E256" s="13">
        <v>2.5</v>
      </c>
      <c r="F256" s="13">
        <v>2</v>
      </c>
      <c r="G256" s="13">
        <v>1.5</v>
      </c>
      <c r="H256" s="32">
        <v>1</v>
      </c>
    </row>
    <row r="257" spans="1:10" ht="15" customHeight="1" x14ac:dyDescent="0.15">
      <c r="A257" s="479"/>
      <c r="B257" s="482"/>
      <c r="C257" s="12" t="s">
        <v>117</v>
      </c>
      <c r="D257" s="13">
        <v>50</v>
      </c>
      <c r="E257" s="13">
        <v>50</v>
      </c>
      <c r="F257" s="13">
        <v>50</v>
      </c>
      <c r="G257" s="13">
        <v>50</v>
      </c>
      <c r="H257" s="32">
        <v>50</v>
      </c>
    </row>
    <row r="258" spans="1:10" ht="15" customHeight="1" x14ac:dyDescent="0.15">
      <c r="A258" s="479"/>
      <c r="B258" s="482"/>
      <c r="C258" s="30" t="s">
        <v>133</v>
      </c>
      <c r="D258" s="13">
        <v>120</v>
      </c>
      <c r="E258" s="13">
        <v>170</v>
      </c>
      <c r="F258" s="13">
        <v>220</v>
      </c>
      <c r="G258" s="13">
        <v>270</v>
      </c>
      <c r="H258" s="32">
        <v>320</v>
      </c>
    </row>
    <row r="259" spans="1:10" ht="15" customHeight="1" x14ac:dyDescent="0.15">
      <c r="A259" s="479"/>
      <c r="B259" s="482"/>
      <c r="C259" s="12" t="s">
        <v>43</v>
      </c>
      <c r="D259" s="13">
        <v>1</v>
      </c>
      <c r="E259" s="13">
        <v>1</v>
      </c>
      <c r="F259" s="13">
        <v>1</v>
      </c>
      <c r="G259" s="13">
        <v>1</v>
      </c>
      <c r="H259" s="32">
        <v>1</v>
      </c>
    </row>
    <row r="260" spans="1:10" ht="15" customHeight="1" x14ac:dyDescent="0.15">
      <c r="A260" s="479"/>
      <c r="B260" s="482"/>
      <c r="C260" s="30" t="s">
        <v>716</v>
      </c>
      <c r="D260" s="13">
        <v>150</v>
      </c>
      <c r="E260" s="13">
        <v>200</v>
      </c>
      <c r="F260" s="13">
        <v>250</v>
      </c>
      <c r="G260" s="13">
        <v>300</v>
      </c>
      <c r="H260" s="32">
        <v>350</v>
      </c>
      <c r="J260">
        <f>320-120</f>
        <v>200</v>
      </c>
    </row>
    <row r="261" spans="1:10" ht="15" customHeight="1" x14ac:dyDescent="0.15">
      <c r="A261" s="479"/>
      <c r="B261" s="482"/>
      <c r="C261" s="12" t="s">
        <v>43</v>
      </c>
      <c r="D261" s="13">
        <v>1.2</v>
      </c>
      <c r="E261" s="13">
        <v>1.2</v>
      </c>
      <c r="F261" s="13">
        <v>1.2</v>
      </c>
      <c r="G261" s="13">
        <v>1.2</v>
      </c>
      <c r="H261" s="13">
        <v>1.2</v>
      </c>
    </row>
    <row r="262" spans="1:10" ht="15" customHeight="1" x14ac:dyDescent="0.15">
      <c r="A262" s="479"/>
      <c r="B262" s="482"/>
      <c r="C262" s="30" t="s">
        <v>136</v>
      </c>
      <c r="D262" s="13">
        <v>7</v>
      </c>
      <c r="E262" s="13">
        <v>7</v>
      </c>
      <c r="F262" s="13">
        <v>7</v>
      </c>
      <c r="G262" s="13">
        <v>7</v>
      </c>
      <c r="H262" s="32">
        <v>9</v>
      </c>
    </row>
    <row r="263" spans="1:10" ht="15" customHeight="1" x14ac:dyDescent="0.15">
      <c r="A263" s="479"/>
      <c r="B263" s="481" t="s">
        <v>717</v>
      </c>
      <c r="C263" s="12" t="s">
        <v>112</v>
      </c>
      <c r="D263" s="13">
        <v>24</v>
      </c>
      <c r="E263" s="13">
        <v>22</v>
      </c>
      <c r="F263" s="13">
        <v>20</v>
      </c>
      <c r="G263" s="13">
        <v>18</v>
      </c>
      <c r="H263" s="32">
        <v>10</v>
      </c>
    </row>
    <row r="264" spans="1:10" ht="15" customHeight="1" x14ac:dyDescent="0.15">
      <c r="A264" s="479"/>
      <c r="B264" s="482"/>
      <c r="C264" s="12" t="s">
        <v>117</v>
      </c>
      <c r="D264" s="13">
        <v>100</v>
      </c>
      <c r="E264" s="13">
        <v>100</v>
      </c>
      <c r="F264" s="13">
        <v>100</v>
      </c>
      <c r="G264" s="13">
        <v>100</v>
      </c>
      <c r="H264" s="32">
        <v>100</v>
      </c>
    </row>
    <row r="265" spans="1:10" ht="15" customHeight="1" x14ac:dyDescent="0.15">
      <c r="A265" s="479"/>
      <c r="B265" s="482"/>
      <c r="C265" s="30" t="s">
        <v>133</v>
      </c>
      <c r="D265" s="13">
        <v>100</v>
      </c>
      <c r="E265" s="13">
        <v>175</v>
      </c>
      <c r="F265" s="13">
        <v>250</v>
      </c>
      <c r="G265" s="13">
        <v>325</v>
      </c>
      <c r="H265" s="32">
        <v>475</v>
      </c>
    </row>
    <row r="266" spans="1:10" ht="15" customHeight="1" x14ac:dyDescent="0.15">
      <c r="A266" s="479"/>
      <c r="B266" s="482"/>
      <c r="C266" s="12" t="s">
        <v>43</v>
      </c>
      <c r="D266" s="13">
        <v>0.4</v>
      </c>
      <c r="E266" s="13">
        <v>0.4</v>
      </c>
      <c r="F266" s="13">
        <v>0.4</v>
      </c>
      <c r="G266" s="13">
        <v>0.4</v>
      </c>
      <c r="H266" s="32">
        <v>0.4</v>
      </c>
    </row>
    <row r="267" spans="1:10" ht="15" customHeight="1" x14ac:dyDescent="0.15">
      <c r="A267" s="479"/>
      <c r="B267" s="482"/>
      <c r="C267" s="12" t="s">
        <v>121</v>
      </c>
      <c r="D267" s="13">
        <v>1</v>
      </c>
      <c r="E267" s="13">
        <v>1</v>
      </c>
      <c r="F267" s="13">
        <v>1</v>
      </c>
      <c r="G267" s="13">
        <v>1</v>
      </c>
      <c r="H267" s="32">
        <v>1.5</v>
      </c>
    </row>
    <row r="268" spans="1:10" ht="15" customHeight="1" x14ac:dyDescent="0.15">
      <c r="A268" s="479"/>
      <c r="B268" s="481" t="s">
        <v>718</v>
      </c>
      <c r="C268" s="12" t="s">
        <v>112</v>
      </c>
      <c r="D268" s="13">
        <v>100</v>
      </c>
      <c r="E268" s="13">
        <v>85</v>
      </c>
      <c r="F268" s="13">
        <v>70</v>
      </c>
      <c r="G268" s="484"/>
      <c r="H268" s="485"/>
    </row>
    <row r="269" spans="1:10" ht="15" customHeight="1" x14ac:dyDescent="0.15">
      <c r="A269" s="479"/>
      <c r="B269" s="482"/>
      <c r="C269" s="12" t="s">
        <v>117</v>
      </c>
      <c r="D269" s="13">
        <v>100</v>
      </c>
      <c r="E269" s="13">
        <v>120</v>
      </c>
      <c r="F269" s="13">
        <v>140</v>
      </c>
      <c r="G269" s="482"/>
      <c r="H269" s="485"/>
    </row>
    <row r="270" spans="1:10" ht="15" customHeight="1" x14ac:dyDescent="0.15">
      <c r="A270" s="479"/>
      <c r="B270" s="482"/>
      <c r="C270" s="30" t="s">
        <v>133</v>
      </c>
      <c r="D270" s="13">
        <v>300</v>
      </c>
      <c r="E270" s="13">
        <v>350</v>
      </c>
      <c r="F270" s="13">
        <v>400</v>
      </c>
      <c r="G270" s="482"/>
      <c r="H270" s="485"/>
    </row>
    <row r="271" spans="1:10" ht="15" customHeight="1" x14ac:dyDescent="0.15">
      <c r="A271" s="479"/>
      <c r="B271" s="482"/>
      <c r="C271" s="12" t="s">
        <v>43</v>
      </c>
      <c r="D271" s="13">
        <v>1</v>
      </c>
      <c r="E271" s="13">
        <v>1</v>
      </c>
      <c r="F271" s="13">
        <v>1</v>
      </c>
      <c r="G271" s="482"/>
      <c r="H271" s="485"/>
    </row>
    <row r="272" spans="1:10" ht="15" customHeight="1" x14ac:dyDescent="0.15">
      <c r="A272" s="479"/>
      <c r="B272" s="482"/>
      <c r="C272" s="12" t="s">
        <v>719</v>
      </c>
      <c r="D272" s="13">
        <v>150</v>
      </c>
      <c r="E272" s="13">
        <v>175</v>
      </c>
      <c r="F272" s="13">
        <v>200</v>
      </c>
      <c r="G272" s="482"/>
      <c r="H272" s="485"/>
    </row>
    <row r="273" spans="1:8" ht="15" customHeight="1" x14ac:dyDescent="0.15">
      <c r="A273" s="479"/>
      <c r="B273" s="482"/>
      <c r="C273" s="12" t="s">
        <v>43</v>
      </c>
      <c r="D273" s="16">
        <v>0.2</v>
      </c>
      <c r="E273" s="13">
        <v>0.2</v>
      </c>
      <c r="F273" s="13">
        <v>0.2</v>
      </c>
      <c r="G273" s="482"/>
      <c r="H273" s="485"/>
    </row>
    <row r="274" spans="1:8" ht="15" customHeight="1" thickBot="1" x14ac:dyDescent="0.2">
      <c r="A274" s="480"/>
      <c r="B274" s="483"/>
      <c r="C274" s="45"/>
      <c r="D274" s="46"/>
      <c r="E274" s="46"/>
      <c r="F274" s="46"/>
      <c r="G274" s="483"/>
      <c r="H274" s="486"/>
    </row>
    <row r="275" spans="1:8" ht="15" customHeight="1" x14ac:dyDescent="0.3">
      <c r="A275" s="478" t="s">
        <v>722</v>
      </c>
      <c r="B275" s="29"/>
      <c r="C275" s="7"/>
      <c r="D275" s="20">
        <v>1</v>
      </c>
      <c r="E275" s="20">
        <v>2</v>
      </c>
      <c r="F275" s="20">
        <v>3</v>
      </c>
      <c r="G275" s="20">
        <v>4</v>
      </c>
      <c r="H275" s="43">
        <v>5</v>
      </c>
    </row>
    <row r="276" spans="1:8" ht="15" customHeight="1" x14ac:dyDescent="0.15">
      <c r="A276" s="479"/>
      <c r="B276" s="481" t="s">
        <v>728</v>
      </c>
      <c r="C276" s="12" t="s">
        <v>112</v>
      </c>
      <c r="D276" s="13">
        <v>5</v>
      </c>
      <c r="E276" s="13">
        <v>4.5</v>
      </c>
      <c r="F276" s="13">
        <v>4</v>
      </c>
      <c r="G276" s="13">
        <v>3.5</v>
      </c>
      <c r="H276" s="32">
        <v>3</v>
      </c>
    </row>
    <row r="277" spans="1:8" ht="15" customHeight="1" x14ac:dyDescent="0.15">
      <c r="A277" s="479"/>
      <c r="B277" s="482"/>
      <c r="C277" s="12" t="s">
        <v>117</v>
      </c>
      <c r="D277" s="13">
        <v>40</v>
      </c>
      <c r="E277" s="13">
        <v>40</v>
      </c>
      <c r="F277" s="13">
        <v>40</v>
      </c>
      <c r="G277" s="13">
        <v>40</v>
      </c>
      <c r="H277" s="32">
        <v>40</v>
      </c>
    </row>
    <row r="278" spans="1:8" ht="15" customHeight="1" x14ac:dyDescent="0.15">
      <c r="A278" s="479"/>
      <c r="B278" s="482"/>
      <c r="C278" s="30" t="s">
        <v>120</v>
      </c>
      <c r="D278" s="13">
        <v>0.5</v>
      </c>
      <c r="E278" s="13">
        <v>0.55000000000000004</v>
      </c>
      <c r="F278" s="13">
        <v>0.6</v>
      </c>
      <c r="G278" s="13">
        <v>0.65</v>
      </c>
      <c r="H278" s="32">
        <v>0.75</v>
      </c>
    </row>
    <row r="279" spans="1:8" ht="15" customHeight="1" x14ac:dyDescent="0.15">
      <c r="A279" s="479"/>
      <c r="B279" s="481" t="s">
        <v>732</v>
      </c>
      <c r="C279" s="12" t="s">
        <v>112</v>
      </c>
      <c r="D279" s="13">
        <v>12</v>
      </c>
      <c r="E279" s="13">
        <v>12</v>
      </c>
      <c r="F279" s="13">
        <v>12</v>
      </c>
      <c r="G279" s="13">
        <v>12</v>
      </c>
      <c r="H279" s="32">
        <v>8</v>
      </c>
    </row>
    <row r="280" spans="1:8" ht="15" customHeight="1" x14ac:dyDescent="0.15">
      <c r="A280" s="479"/>
      <c r="B280" s="482"/>
      <c r="C280" s="12" t="s">
        <v>117</v>
      </c>
      <c r="D280" s="13">
        <v>40</v>
      </c>
      <c r="E280" s="13">
        <v>50</v>
      </c>
      <c r="F280" s="13">
        <v>60</v>
      </c>
      <c r="G280" s="13">
        <v>70</v>
      </c>
      <c r="H280" s="32">
        <v>80</v>
      </c>
    </row>
    <row r="281" spans="1:8" ht="15" customHeight="1" x14ac:dyDescent="0.15">
      <c r="A281" s="479"/>
      <c r="B281" s="482"/>
      <c r="C281" s="30" t="s">
        <v>729</v>
      </c>
      <c r="D281" s="13">
        <v>0.2</v>
      </c>
      <c r="E281" s="13">
        <v>0.4</v>
      </c>
      <c r="F281" s="13">
        <v>0.6</v>
      </c>
      <c r="G281" s="13">
        <v>0.8</v>
      </c>
      <c r="H281" s="32">
        <v>1.25</v>
      </c>
    </row>
    <row r="282" spans="1:8" s="192" customFormat="1" ht="15" customHeight="1" x14ac:dyDescent="0.15">
      <c r="A282" s="479"/>
      <c r="B282" s="482"/>
      <c r="C282" s="30" t="s">
        <v>780</v>
      </c>
      <c r="D282" s="13">
        <v>0.5</v>
      </c>
      <c r="E282" s="13">
        <v>0.65</v>
      </c>
      <c r="F282" s="13" t="s">
        <v>781</v>
      </c>
      <c r="G282" s="13">
        <v>0.95</v>
      </c>
      <c r="H282" s="32">
        <v>1.25</v>
      </c>
    </row>
    <row r="283" spans="1:8" ht="15" customHeight="1" x14ac:dyDescent="0.15">
      <c r="A283" s="479"/>
      <c r="B283" s="482"/>
      <c r="C283" s="12" t="s">
        <v>730</v>
      </c>
      <c r="D283" s="13">
        <v>0.2</v>
      </c>
      <c r="E283" s="13">
        <v>0.22</v>
      </c>
      <c r="F283" s="13">
        <v>0.24</v>
      </c>
      <c r="G283" s="13">
        <v>0.26</v>
      </c>
      <c r="H283" s="32">
        <v>0.3</v>
      </c>
    </row>
    <row r="284" spans="1:8" ht="15" customHeight="1" x14ac:dyDescent="0.15">
      <c r="A284" s="479"/>
      <c r="B284" s="482"/>
      <c r="C284" s="12" t="s">
        <v>731</v>
      </c>
      <c r="D284" s="13">
        <v>0.1</v>
      </c>
      <c r="E284" s="13">
        <v>0.12</v>
      </c>
      <c r="F284" s="13">
        <v>0.14000000000000001</v>
      </c>
      <c r="G284" s="13">
        <v>0.16</v>
      </c>
      <c r="H284" s="32">
        <v>0.2</v>
      </c>
    </row>
    <row r="285" spans="1:8" ht="15" customHeight="1" x14ac:dyDescent="0.15">
      <c r="A285" s="479"/>
      <c r="B285" s="481" t="s">
        <v>733</v>
      </c>
      <c r="C285" s="128" t="s">
        <v>112</v>
      </c>
      <c r="D285" s="13">
        <v>80</v>
      </c>
      <c r="E285" s="13">
        <v>55</v>
      </c>
      <c r="F285" s="13">
        <v>30</v>
      </c>
      <c r="G285" s="484"/>
      <c r="H285" s="485"/>
    </row>
    <row r="286" spans="1:8" ht="15" customHeight="1" x14ac:dyDescent="0.15">
      <c r="A286" s="479"/>
      <c r="B286" s="482"/>
      <c r="C286" s="129" t="s">
        <v>117</v>
      </c>
      <c r="D286" s="13">
        <v>80</v>
      </c>
      <c r="E286" s="13">
        <v>80</v>
      </c>
      <c r="F286" s="13">
        <v>80</v>
      </c>
      <c r="G286" s="482"/>
      <c r="H286" s="485"/>
    </row>
    <row r="287" spans="1:8" ht="15" customHeight="1" x14ac:dyDescent="0.15">
      <c r="A287" s="479"/>
      <c r="B287" s="482"/>
      <c r="C287" s="30" t="s">
        <v>734</v>
      </c>
      <c r="D287" s="13">
        <v>300</v>
      </c>
      <c r="E287" s="13">
        <v>450</v>
      </c>
      <c r="F287" s="13">
        <v>600</v>
      </c>
      <c r="G287" s="482"/>
      <c r="H287" s="485"/>
    </row>
    <row r="288" spans="1:8" ht="15" customHeight="1" x14ac:dyDescent="0.15">
      <c r="A288" s="479"/>
      <c r="B288" s="482"/>
      <c r="C288" s="12" t="s">
        <v>735</v>
      </c>
      <c r="D288" s="13">
        <v>1.5</v>
      </c>
      <c r="E288" s="13">
        <v>1.5</v>
      </c>
      <c r="F288" s="13">
        <v>1.5</v>
      </c>
      <c r="G288" s="482"/>
      <c r="H288" s="485"/>
    </row>
    <row r="289" spans="1:8" ht="15" customHeight="1" x14ac:dyDescent="0.15">
      <c r="A289" s="479"/>
      <c r="B289" s="482"/>
      <c r="C289" s="12" t="s">
        <v>43</v>
      </c>
      <c r="D289" s="13">
        <v>0</v>
      </c>
      <c r="E289" s="13">
        <v>0</v>
      </c>
      <c r="F289" s="13">
        <v>0</v>
      </c>
      <c r="G289" s="482"/>
      <c r="H289" s="485"/>
    </row>
    <row r="290" spans="1:8" ht="15" customHeight="1" thickBot="1" x14ac:dyDescent="0.2">
      <c r="A290" s="480"/>
      <c r="B290" s="483"/>
      <c r="C290" s="45" t="s">
        <v>120</v>
      </c>
      <c r="D290" s="46">
        <v>0</v>
      </c>
      <c r="E290" s="46">
        <v>0</v>
      </c>
      <c r="F290" s="46">
        <v>0</v>
      </c>
      <c r="G290" s="483"/>
      <c r="H290" s="486"/>
    </row>
    <row r="291" spans="1:8" ht="15" customHeight="1" x14ac:dyDescent="0.3">
      <c r="A291" s="478" t="s">
        <v>766</v>
      </c>
      <c r="B291" s="29"/>
      <c r="C291" s="7"/>
      <c r="D291" s="20"/>
      <c r="E291" s="20"/>
      <c r="F291" s="20"/>
      <c r="G291" s="20"/>
      <c r="H291" s="43"/>
    </row>
    <row r="292" spans="1:8" ht="15" customHeight="1" x14ac:dyDescent="0.15">
      <c r="A292" s="479"/>
      <c r="B292" s="481" t="s">
        <v>783</v>
      </c>
      <c r="C292" s="128" t="s">
        <v>112</v>
      </c>
      <c r="D292" s="13">
        <v>13</v>
      </c>
      <c r="E292" s="13">
        <v>12</v>
      </c>
      <c r="F292" s="13">
        <v>11</v>
      </c>
      <c r="G292" s="13">
        <v>10</v>
      </c>
      <c r="H292" s="32">
        <v>8</v>
      </c>
    </row>
    <row r="293" spans="1:8" s="192" customFormat="1" ht="15" customHeight="1" x14ac:dyDescent="0.15">
      <c r="A293" s="479"/>
      <c r="B293" s="491"/>
      <c r="C293" s="129" t="s">
        <v>117</v>
      </c>
      <c r="D293" s="13">
        <v>35</v>
      </c>
      <c r="E293" s="13">
        <v>45</v>
      </c>
      <c r="F293" s="13">
        <v>55</v>
      </c>
      <c r="G293" s="13">
        <v>65</v>
      </c>
      <c r="H293" s="32">
        <v>75</v>
      </c>
    </row>
    <row r="294" spans="1:8" s="192" customFormat="1" ht="15" customHeight="1" x14ac:dyDescent="0.15">
      <c r="A294" s="479"/>
      <c r="B294" s="491"/>
      <c r="C294" s="30" t="s">
        <v>133</v>
      </c>
      <c r="D294" s="13">
        <v>100</v>
      </c>
      <c r="E294" s="13">
        <v>160</v>
      </c>
      <c r="F294" s="13">
        <v>220</v>
      </c>
      <c r="G294" s="13">
        <v>280</v>
      </c>
      <c r="H294" s="32">
        <v>400</v>
      </c>
    </row>
    <row r="295" spans="1:8" s="192" customFormat="1" ht="15" customHeight="1" x14ac:dyDescent="0.15">
      <c r="A295" s="479"/>
      <c r="B295" s="491"/>
      <c r="C295" s="12" t="s">
        <v>43</v>
      </c>
      <c r="D295" s="13">
        <v>1.1000000000000001</v>
      </c>
      <c r="E295" s="13">
        <v>1.1000000000000001</v>
      </c>
      <c r="F295" s="13">
        <v>1.1000000000000001</v>
      </c>
      <c r="G295" s="13">
        <v>1.1000000000000001</v>
      </c>
      <c r="H295" s="32">
        <v>1.1000000000000001</v>
      </c>
    </row>
    <row r="296" spans="1:8" ht="15" customHeight="1" x14ac:dyDescent="0.15">
      <c r="A296" s="479"/>
      <c r="B296" s="482"/>
      <c r="C296" s="30" t="s">
        <v>120</v>
      </c>
      <c r="D296" s="13">
        <v>0</v>
      </c>
      <c r="E296" s="13">
        <v>0</v>
      </c>
      <c r="F296" s="13">
        <v>0</v>
      </c>
      <c r="G296" s="13">
        <v>0</v>
      </c>
      <c r="H296" s="32">
        <v>0</v>
      </c>
    </row>
    <row r="297" spans="1:8" s="192" customFormat="1" ht="15" customHeight="1" x14ac:dyDescent="0.15">
      <c r="A297" s="479"/>
      <c r="B297" s="482"/>
      <c r="C297" s="270" t="s">
        <v>633</v>
      </c>
      <c r="D297" s="13">
        <v>1.7</v>
      </c>
      <c r="E297" s="13">
        <v>1.8</v>
      </c>
      <c r="F297" s="13">
        <v>1.9</v>
      </c>
      <c r="G297" s="13">
        <v>2</v>
      </c>
      <c r="H297" s="32">
        <v>2.5</v>
      </c>
    </row>
    <row r="298" spans="1:8" ht="15" customHeight="1" thickBot="1" x14ac:dyDescent="0.2">
      <c r="A298" s="479"/>
      <c r="B298" s="482"/>
      <c r="C298" s="269" t="s">
        <v>129</v>
      </c>
      <c r="D298" s="13">
        <v>2</v>
      </c>
      <c r="E298" s="13">
        <v>2</v>
      </c>
      <c r="F298" s="13">
        <v>2</v>
      </c>
      <c r="G298" s="13">
        <v>2</v>
      </c>
      <c r="H298" s="32">
        <v>3</v>
      </c>
    </row>
    <row r="299" spans="1:8" ht="15" customHeight="1" x14ac:dyDescent="0.15">
      <c r="A299" s="479"/>
      <c r="B299" s="481" t="s">
        <v>784</v>
      </c>
      <c r="C299" s="128" t="s">
        <v>112</v>
      </c>
      <c r="D299" s="13">
        <v>11</v>
      </c>
      <c r="E299" s="13">
        <v>10</v>
      </c>
      <c r="F299" s="13">
        <v>9</v>
      </c>
      <c r="G299" s="13">
        <v>8</v>
      </c>
      <c r="H299" s="32">
        <v>6</v>
      </c>
    </row>
    <row r="300" spans="1:8" ht="15" customHeight="1" x14ac:dyDescent="0.15">
      <c r="A300" s="479"/>
      <c r="B300" s="482"/>
      <c r="C300" s="129" t="s">
        <v>117</v>
      </c>
      <c r="D300" s="13">
        <v>30</v>
      </c>
      <c r="E300" s="13">
        <v>40</v>
      </c>
      <c r="F300" s="13">
        <v>50</v>
      </c>
      <c r="G300" s="13">
        <v>60</v>
      </c>
      <c r="H300" s="32">
        <v>70</v>
      </c>
    </row>
    <row r="301" spans="1:8" ht="15" customHeight="1" x14ac:dyDescent="0.15">
      <c r="A301" s="479"/>
      <c r="B301" s="482"/>
      <c r="C301" s="30" t="s">
        <v>133</v>
      </c>
      <c r="D301" s="13">
        <v>90</v>
      </c>
      <c r="E301" s="13">
        <v>140</v>
      </c>
      <c r="F301" s="13">
        <v>190</v>
      </c>
      <c r="G301" s="13">
        <v>240</v>
      </c>
      <c r="H301" s="32">
        <v>340</v>
      </c>
    </row>
    <row r="302" spans="1:8" ht="15" customHeight="1" x14ac:dyDescent="0.15">
      <c r="A302" s="479"/>
      <c r="B302" s="482"/>
      <c r="C302" s="12" t="s">
        <v>43</v>
      </c>
      <c r="D302" s="13">
        <v>0.7</v>
      </c>
      <c r="E302" s="13">
        <v>0.7</v>
      </c>
      <c r="F302" s="13">
        <v>0.7</v>
      </c>
      <c r="G302" s="13">
        <v>0.7</v>
      </c>
      <c r="H302" s="32">
        <v>0.7</v>
      </c>
    </row>
    <row r="303" spans="1:8" s="192" customFormat="1" ht="15" customHeight="1" x14ac:dyDescent="0.15">
      <c r="A303" s="479"/>
      <c r="B303" s="482"/>
      <c r="C303" s="12" t="s">
        <v>785</v>
      </c>
      <c r="D303" s="13">
        <v>25</v>
      </c>
      <c r="E303" s="13">
        <v>25</v>
      </c>
      <c r="F303" s="13">
        <v>25</v>
      </c>
      <c r="G303" s="13">
        <v>25</v>
      </c>
      <c r="H303" s="13">
        <v>25</v>
      </c>
    </row>
    <row r="304" spans="1:8" s="192" customFormat="1" ht="15" customHeight="1" x14ac:dyDescent="0.15">
      <c r="A304" s="479"/>
      <c r="B304" s="482"/>
      <c r="C304" s="12" t="s">
        <v>43</v>
      </c>
      <c r="D304" s="13">
        <v>0.15</v>
      </c>
      <c r="E304" s="13">
        <v>0.15</v>
      </c>
      <c r="F304" s="13">
        <v>0.15</v>
      </c>
      <c r="G304" s="13">
        <v>0.15</v>
      </c>
      <c r="H304" s="32">
        <v>0.15</v>
      </c>
    </row>
    <row r="305" spans="1:8" s="192" customFormat="1" ht="15" customHeight="1" x14ac:dyDescent="0.15">
      <c r="A305" s="479"/>
      <c r="B305" s="482"/>
      <c r="C305" s="12" t="s">
        <v>786</v>
      </c>
      <c r="D305" s="13">
        <v>0.12</v>
      </c>
      <c r="E305" s="13">
        <v>0.13</v>
      </c>
      <c r="F305" s="13">
        <v>0.14000000000000001</v>
      </c>
      <c r="G305" s="13">
        <v>0.15</v>
      </c>
      <c r="H305" s="32">
        <v>0.2</v>
      </c>
    </row>
    <row r="306" spans="1:8" ht="15" customHeight="1" x14ac:dyDescent="0.15">
      <c r="A306" s="479"/>
      <c r="B306" s="482"/>
      <c r="C306" s="12" t="s">
        <v>43</v>
      </c>
      <c r="D306" s="13">
        <v>0.06</v>
      </c>
      <c r="E306" s="13">
        <v>0.06</v>
      </c>
      <c r="F306" s="13">
        <v>0.06</v>
      </c>
      <c r="G306" s="13">
        <v>0.06</v>
      </c>
      <c r="H306" s="32">
        <v>0.06</v>
      </c>
    </row>
    <row r="307" spans="1:8" ht="15" customHeight="1" x14ac:dyDescent="0.15">
      <c r="A307" s="479"/>
      <c r="B307" s="481" t="s">
        <v>787</v>
      </c>
      <c r="C307" s="128" t="s">
        <v>112</v>
      </c>
      <c r="D307" s="13">
        <v>120</v>
      </c>
      <c r="E307" s="13">
        <v>95</v>
      </c>
      <c r="F307" s="13">
        <v>70</v>
      </c>
      <c r="G307" s="484"/>
      <c r="H307" s="485"/>
    </row>
    <row r="308" spans="1:8" ht="15" customHeight="1" x14ac:dyDescent="0.15">
      <c r="A308" s="479"/>
      <c r="B308" s="482"/>
      <c r="C308" s="129" t="s">
        <v>117</v>
      </c>
      <c r="D308" s="13">
        <v>120</v>
      </c>
      <c r="E308" s="13">
        <v>140</v>
      </c>
      <c r="F308" s="13">
        <v>160</v>
      </c>
      <c r="G308" s="482"/>
      <c r="H308" s="485"/>
    </row>
    <row r="309" spans="1:8" s="192" customFormat="1" ht="15" customHeight="1" x14ac:dyDescent="0.15">
      <c r="A309" s="479"/>
      <c r="B309" s="482"/>
      <c r="C309" s="30" t="s">
        <v>133</v>
      </c>
      <c r="D309" s="13">
        <v>20</v>
      </c>
      <c r="E309" s="13">
        <v>40</v>
      </c>
      <c r="F309" s="13">
        <v>60</v>
      </c>
      <c r="G309" s="482"/>
      <c r="H309" s="485"/>
    </row>
    <row r="310" spans="1:8" s="192" customFormat="1" ht="15" customHeight="1" x14ac:dyDescent="0.15">
      <c r="A310" s="479"/>
      <c r="B310" s="482"/>
      <c r="C310" s="12" t="s">
        <v>129</v>
      </c>
      <c r="D310" s="13">
        <v>15</v>
      </c>
      <c r="E310" s="13">
        <v>15</v>
      </c>
      <c r="F310" s="13">
        <v>15</v>
      </c>
      <c r="G310" s="482"/>
      <c r="H310" s="485"/>
    </row>
    <row r="311" spans="1:8" s="192" customFormat="1" ht="15" customHeight="1" x14ac:dyDescent="0.15">
      <c r="A311" s="479"/>
      <c r="B311" s="482"/>
      <c r="C311" s="129"/>
      <c r="D311" s="13"/>
      <c r="E311" s="13"/>
      <c r="F311" s="13"/>
      <c r="G311" s="482"/>
      <c r="H311" s="485"/>
    </row>
    <row r="312" spans="1:8" ht="15" customHeight="1" x14ac:dyDescent="0.15">
      <c r="A312" s="479"/>
      <c r="B312" s="482"/>
      <c r="C312" s="30"/>
      <c r="D312" s="13"/>
      <c r="E312" s="13"/>
      <c r="F312" s="13"/>
      <c r="G312" s="482"/>
      <c r="H312" s="485"/>
    </row>
    <row r="313" spans="1:8" ht="15" customHeight="1" x14ac:dyDescent="0.15">
      <c r="A313" s="479"/>
      <c r="B313" s="482"/>
      <c r="C313" s="12"/>
      <c r="D313" s="13"/>
      <c r="E313" s="13"/>
      <c r="F313" s="13"/>
      <c r="G313" s="482"/>
      <c r="H313" s="485"/>
    </row>
    <row r="314" spans="1:8" ht="15" customHeight="1" x14ac:dyDescent="0.15">
      <c r="A314" s="479"/>
      <c r="B314" s="482"/>
      <c r="C314" s="12"/>
      <c r="D314" s="13"/>
      <c r="E314" s="13"/>
      <c r="F314" s="13"/>
      <c r="G314" s="482"/>
      <c r="H314" s="485"/>
    </row>
    <row r="315" spans="1:8" ht="15" customHeight="1" thickBot="1" x14ac:dyDescent="0.2">
      <c r="A315" s="480"/>
      <c r="B315" s="483"/>
      <c r="C315" s="45"/>
      <c r="D315" s="46"/>
      <c r="E315" s="46"/>
      <c r="F315" s="46"/>
      <c r="G315" s="483"/>
      <c r="H315" s="486"/>
    </row>
    <row r="316" spans="1:8" ht="15" customHeight="1" x14ac:dyDescent="0.3">
      <c r="A316" s="478"/>
      <c r="B316" s="29"/>
      <c r="C316" s="7"/>
      <c r="D316" s="20"/>
      <c r="E316" s="20"/>
      <c r="F316" s="20"/>
      <c r="G316" s="20"/>
      <c r="H316" s="43"/>
    </row>
    <row r="317" spans="1:8" ht="15" customHeight="1" x14ac:dyDescent="0.15">
      <c r="A317" s="479"/>
      <c r="B317" s="481"/>
      <c r="C317" s="12"/>
      <c r="D317" s="13"/>
      <c r="E317" s="13"/>
      <c r="F317" s="13"/>
      <c r="G317" s="13"/>
      <c r="H317" s="32"/>
    </row>
    <row r="318" spans="1:8" ht="15" customHeight="1" x14ac:dyDescent="0.15">
      <c r="A318" s="479"/>
      <c r="B318" s="482"/>
      <c r="C318" s="12"/>
      <c r="D318" s="13"/>
      <c r="E318" s="13"/>
      <c r="F318" s="13"/>
      <c r="G318" s="13"/>
      <c r="H318" s="32"/>
    </row>
    <row r="319" spans="1:8" ht="15" customHeight="1" x14ac:dyDescent="0.15">
      <c r="A319" s="479"/>
      <c r="B319" s="482"/>
      <c r="C319" s="30"/>
      <c r="D319" s="13"/>
      <c r="E319" s="13"/>
      <c r="F319" s="13"/>
      <c r="G319" s="13"/>
      <c r="H319" s="32"/>
    </row>
    <row r="320" spans="1:8" ht="15" customHeight="1" x14ac:dyDescent="0.15">
      <c r="A320" s="479"/>
      <c r="B320" s="481"/>
      <c r="C320" s="12"/>
      <c r="D320" s="13"/>
      <c r="E320" s="13"/>
      <c r="F320" s="13"/>
      <c r="G320" s="13"/>
      <c r="H320" s="32"/>
    </row>
    <row r="321" spans="1:8" ht="15" customHeight="1" x14ac:dyDescent="0.15">
      <c r="A321" s="479"/>
      <c r="B321" s="482"/>
      <c r="C321" s="12"/>
      <c r="D321" s="13"/>
      <c r="E321" s="13"/>
      <c r="F321" s="13"/>
      <c r="G321" s="13"/>
      <c r="H321" s="32"/>
    </row>
    <row r="322" spans="1:8" ht="15" customHeight="1" x14ac:dyDescent="0.15">
      <c r="A322" s="479"/>
      <c r="B322" s="482"/>
      <c r="C322" s="30"/>
      <c r="D322" s="13"/>
      <c r="E322" s="13"/>
      <c r="F322" s="13"/>
      <c r="G322" s="13"/>
      <c r="H322" s="32"/>
    </row>
    <row r="323" spans="1:8" ht="15" customHeight="1" x14ac:dyDescent="0.15">
      <c r="A323" s="479"/>
      <c r="B323" s="482"/>
      <c r="C323" s="12"/>
      <c r="D323" s="13"/>
      <c r="E323" s="13"/>
      <c r="F323" s="13"/>
      <c r="G323" s="13"/>
      <c r="H323" s="32"/>
    </row>
    <row r="324" spans="1:8" ht="15" customHeight="1" x14ac:dyDescent="0.15">
      <c r="A324" s="479"/>
      <c r="B324" s="482"/>
      <c r="C324" s="12"/>
      <c r="D324" s="13"/>
      <c r="E324" s="13"/>
      <c r="F324" s="13"/>
      <c r="G324" s="13"/>
      <c r="H324" s="32"/>
    </row>
    <row r="325" spans="1:8" ht="15" customHeight="1" x14ac:dyDescent="0.15">
      <c r="A325" s="479"/>
      <c r="B325" s="481"/>
      <c r="C325" s="128"/>
      <c r="D325" s="13"/>
      <c r="E325" s="13"/>
      <c r="F325" s="13"/>
      <c r="G325" s="484"/>
      <c r="H325" s="485"/>
    </row>
    <row r="326" spans="1:8" ht="15" customHeight="1" x14ac:dyDescent="0.15">
      <c r="A326" s="479"/>
      <c r="B326" s="482"/>
      <c r="C326" s="129"/>
      <c r="D326" s="13"/>
      <c r="E326" s="13"/>
      <c r="F326" s="13"/>
      <c r="G326" s="482"/>
      <c r="H326" s="485"/>
    </row>
    <row r="327" spans="1:8" ht="15" customHeight="1" x14ac:dyDescent="0.15">
      <c r="A327" s="479"/>
      <c r="B327" s="482"/>
      <c r="C327" s="30"/>
      <c r="D327" s="13"/>
      <c r="E327" s="13"/>
      <c r="F327" s="13"/>
      <c r="G327" s="482"/>
      <c r="H327" s="485"/>
    </row>
    <row r="328" spans="1:8" ht="15" customHeight="1" x14ac:dyDescent="0.15">
      <c r="A328" s="479"/>
      <c r="B328" s="482"/>
      <c r="C328" s="12"/>
      <c r="D328" s="13"/>
      <c r="E328" s="13"/>
      <c r="F328" s="13"/>
      <c r="G328" s="482"/>
      <c r="H328" s="485"/>
    </row>
    <row r="329" spans="1:8" ht="15" customHeight="1" x14ac:dyDescent="0.15">
      <c r="A329" s="479"/>
      <c r="B329" s="482"/>
      <c r="C329" s="12"/>
      <c r="D329" s="13"/>
      <c r="E329" s="13"/>
      <c r="F329" s="13"/>
      <c r="G329" s="482"/>
      <c r="H329" s="485"/>
    </row>
    <row r="330" spans="1:8" ht="15" customHeight="1" thickBot="1" x14ac:dyDescent="0.2">
      <c r="A330" s="480"/>
      <c r="B330" s="483"/>
      <c r="C330" s="45"/>
      <c r="D330" s="46"/>
      <c r="E330" s="46"/>
      <c r="F330" s="46"/>
      <c r="G330" s="483"/>
      <c r="H330" s="486"/>
    </row>
  </sheetData>
  <mergeCells count="80">
    <mergeCell ref="A316:A330"/>
    <mergeCell ref="B317:B319"/>
    <mergeCell ref="B320:B324"/>
    <mergeCell ref="B325:B330"/>
    <mergeCell ref="G325:H330"/>
    <mergeCell ref="A291:A315"/>
    <mergeCell ref="B292:B298"/>
    <mergeCell ref="B299:B306"/>
    <mergeCell ref="B307:B315"/>
    <mergeCell ref="G307:H315"/>
    <mergeCell ref="A219:A234"/>
    <mergeCell ref="B220:B224"/>
    <mergeCell ref="G188:H196"/>
    <mergeCell ref="A197:A218"/>
    <mergeCell ref="B198:B204"/>
    <mergeCell ref="B205:B212"/>
    <mergeCell ref="B213:B218"/>
    <mergeCell ref="A235:A254"/>
    <mergeCell ref="B236:B242"/>
    <mergeCell ref="B243:B247"/>
    <mergeCell ref="B248:B254"/>
    <mergeCell ref="G248:H254"/>
    <mergeCell ref="G164:H171"/>
    <mergeCell ref="B225:B229"/>
    <mergeCell ref="B230:B234"/>
    <mergeCell ref="B188:B196"/>
    <mergeCell ref="G230:H234"/>
    <mergeCell ref="B135:B142"/>
    <mergeCell ref="B143:B148"/>
    <mergeCell ref="A149:A171"/>
    <mergeCell ref="B150:B156"/>
    <mergeCell ref="B157:B163"/>
    <mergeCell ref="B164:B171"/>
    <mergeCell ref="A86:A102"/>
    <mergeCell ref="B87:B90"/>
    <mergeCell ref="B91:B96"/>
    <mergeCell ref="B97:B102"/>
    <mergeCell ref="G213:H218"/>
    <mergeCell ref="A172:A196"/>
    <mergeCell ref="B173:B180"/>
    <mergeCell ref="B181:B187"/>
    <mergeCell ref="G122:H128"/>
    <mergeCell ref="A103:A128"/>
    <mergeCell ref="B104:B110"/>
    <mergeCell ref="B111:B121"/>
    <mergeCell ref="B122:B128"/>
    <mergeCell ref="G143:H148"/>
    <mergeCell ref="A129:A148"/>
    <mergeCell ref="B130:B134"/>
    <mergeCell ref="B70:B75"/>
    <mergeCell ref="B76:B81"/>
    <mergeCell ref="G61:H68"/>
    <mergeCell ref="G40:H46"/>
    <mergeCell ref="G97:H102"/>
    <mergeCell ref="G268:H274"/>
    <mergeCell ref="A255:A274"/>
    <mergeCell ref="B256:B262"/>
    <mergeCell ref="B263:B267"/>
    <mergeCell ref="B268:B274"/>
    <mergeCell ref="G15:H21"/>
    <mergeCell ref="A47:A68"/>
    <mergeCell ref="A69:A85"/>
    <mergeCell ref="B23:B32"/>
    <mergeCell ref="A1:A21"/>
    <mergeCell ref="B2:B7"/>
    <mergeCell ref="B8:B14"/>
    <mergeCell ref="B15:B21"/>
    <mergeCell ref="A22:A46"/>
    <mergeCell ref="B61:B68"/>
    <mergeCell ref="B54:B60"/>
    <mergeCell ref="B82:B85"/>
    <mergeCell ref="G82:H85"/>
    <mergeCell ref="B33:B39"/>
    <mergeCell ref="B40:B46"/>
    <mergeCell ref="B48:B53"/>
    <mergeCell ref="A275:A290"/>
    <mergeCell ref="B276:B278"/>
    <mergeCell ref="B279:B284"/>
    <mergeCell ref="B285:B290"/>
    <mergeCell ref="G285:H290"/>
  </mergeCells>
  <phoneticPr fontId="22" type="noConversion"/>
  <pageMargins left="0.7" right="0.7" top="0.75" bottom="0.75" header="0.3" footer="0.3"/>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autoPageBreaks="0"/>
  </sheetPr>
  <dimension ref="A1:V273"/>
  <sheetViews>
    <sheetView showRuler="0" topLeftCell="A25" zoomScale="85" workbookViewId="0">
      <selection activeCell="I247" sqref="I247"/>
    </sheetView>
  </sheetViews>
  <sheetFormatPr baseColWidth="10" defaultColWidth="11.5" defaultRowHeight="13" x14ac:dyDescent="0.15"/>
  <cols>
    <col min="1" max="1" width="11.5" style="26"/>
    <col min="2" max="2" width="8.83203125" style="51" bestFit="1" customWidth="1"/>
    <col min="3" max="3" width="8.83203125" style="51" customWidth="1"/>
    <col min="4" max="4" width="22.6640625" style="51" bestFit="1" customWidth="1"/>
    <col min="5" max="5" width="4.5" style="51" customWidth="1"/>
    <col min="6" max="6" width="9" style="51" bestFit="1" customWidth="1"/>
    <col min="7" max="7" width="11.33203125" style="51" bestFit="1" customWidth="1"/>
    <col min="8" max="8" width="8.5" style="51" bestFit="1" customWidth="1"/>
    <col min="9" max="9" width="11.6640625" style="51" bestFit="1" customWidth="1"/>
    <col min="10" max="10" width="15.83203125" style="51" customWidth="1"/>
    <col min="11" max="11" width="12.33203125" style="51" bestFit="1" customWidth="1"/>
    <col min="12" max="12" width="19" style="26" bestFit="1" customWidth="1"/>
    <col min="13" max="13" width="12.6640625" style="26" bestFit="1" customWidth="1"/>
    <col min="14" max="14" width="13.6640625" style="80" bestFit="1" customWidth="1"/>
    <col min="15" max="15" width="14.83203125" style="80" bestFit="1" customWidth="1"/>
    <col min="16" max="16" width="14.83203125" style="80" customWidth="1"/>
    <col min="17" max="17" width="19.5" style="80" bestFit="1" customWidth="1"/>
    <col min="18" max="18" width="17.83203125" style="80" bestFit="1" customWidth="1"/>
    <col min="19" max="19" width="21.83203125" style="80" bestFit="1" customWidth="1"/>
    <col min="20" max="20" width="17.83203125" style="80" bestFit="1" customWidth="1"/>
    <col min="21" max="21" width="18.6640625" style="80" bestFit="1" customWidth="1"/>
    <col min="22" max="22" width="12.5" style="26" bestFit="1" customWidth="1"/>
    <col min="23" max="16384" width="11.5" style="26"/>
  </cols>
  <sheetData>
    <row r="1" spans="1:22" x14ac:dyDescent="0.15">
      <c r="B1" s="62" t="str">
        <f>'Heros Special X'!B1</f>
        <v>Hero</v>
      </c>
      <c r="C1" s="62">
        <f>'Heros Special X'!C1</f>
        <v>0</v>
      </c>
      <c r="D1" s="62" t="str">
        <f>'Heros Special X'!D1</f>
        <v>Ability</v>
      </c>
      <c r="E1" s="62" t="str">
        <f>'Heros Special X'!E1</f>
        <v>Level</v>
      </c>
      <c r="F1" s="62" t="str">
        <f>'Heros Special X'!F1</f>
        <v>Cooldown</v>
      </c>
      <c r="G1" s="62" t="str">
        <f>'Heros Special X'!G1</f>
        <v>Energy Cost</v>
      </c>
      <c r="H1" s="62" t="str">
        <f>'Heros Special X'!H1</f>
        <v>Damage</v>
      </c>
      <c r="I1" s="62" t="str">
        <f>'Heros Special X'!I1</f>
        <v>Attack Speed</v>
      </c>
      <c r="J1" s="62" t="str">
        <f>'Heros Special X'!J1</f>
        <v>(Bonus) Damage</v>
      </c>
      <c r="K1" s="62" t="str">
        <f>'Heros Special X'!K1</f>
        <v>(Bonus) Crystal Ratio</v>
      </c>
      <c r="L1" s="62" t="str">
        <f>'Heros Special X'!L1</f>
        <v>Crystal Ratio</v>
      </c>
      <c r="M1" s="62" t="str">
        <f>'Heros Special X'!M1</f>
        <v>Weapon Ratio</v>
      </c>
      <c r="N1" s="62" t="str">
        <f>'Heros Special X'!N1</f>
        <v>Critical Chance</v>
      </c>
      <c r="O1" s="62" t="str">
        <f>'Heros Special X'!O1</f>
        <v>Critical Damage</v>
      </c>
      <c r="P1" s="62" t="str">
        <f>'Heros Special X'!P1</f>
        <v>Shield Pierce</v>
      </c>
      <c r="Q1" s="62" t="str">
        <f>'Heros Special X'!Q1</f>
        <v>Mortal Wound</v>
      </c>
      <c r="R1" s="81" t="str">
        <f>'Heros Special X'!Q1</f>
        <v>Mortal Wound</v>
      </c>
      <c r="S1" s="81" t="str">
        <f>'Heros Special X'!T1</f>
        <v>Stun Duration</v>
      </c>
      <c r="T1" s="81">
        <f>'Heros Special X'!U1</f>
        <v>0</v>
      </c>
      <c r="U1" s="81">
        <f>'Heros Special X'!V1</f>
        <v>0</v>
      </c>
      <c r="V1" s="81">
        <f>'Heros Special X'!W1</f>
        <v>0</v>
      </c>
    </row>
    <row r="2" spans="1:22" x14ac:dyDescent="0.15">
      <c r="A2" s="26" t="b">
        <f>AND(IF((B2=Calculator!$B$45),1,0),IF((E2=Calculator!$D$45),1,0), IF((C2=Calculator!$G$45),1,0))</f>
        <v>0</v>
      </c>
      <c r="B2" s="62" t="str">
        <f>'Heros Special X'!B2</f>
        <v>Catherine</v>
      </c>
      <c r="C2" s="62" t="str">
        <f>'Heros Special X'!C2</f>
        <v>A</v>
      </c>
      <c r="D2" s="62" t="str">
        <f>'Heros Special X'!D2</f>
        <v>Merciless Pursuit</v>
      </c>
      <c r="E2" s="62">
        <f>'Heros Special X'!E2</f>
        <v>1</v>
      </c>
      <c r="F2" s="62">
        <f>'Heros Special X'!F2</f>
        <v>13</v>
      </c>
      <c r="G2" s="62">
        <f>'Heros Special X'!G2</f>
        <v>40</v>
      </c>
      <c r="H2" s="62">
        <f>'Heros Special X'!H2</f>
        <v>10</v>
      </c>
      <c r="I2" s="62">
        <f>'Heros Special X'!I2</f>
        <v>0</v>
      </c>
      <c r="J2" s="62">
        <f>'Heros Special X'!J2</f>
        <v>0</v>
      </c>
      <c r="K2" s="62">
        <f>'Heros Special X'!K2</f>
        <v>0</v>
      </c>
      <c r="L2" s="62">
        <f>'Heros Special X'!L2</f>
        <v>1</v>
      </c>
      <c r="M2" s="62">
        <f>'Heros Special X'!M2</f>
        <v>0</v>
      </c>
      <c r="N2" s="62">
        <f>'Heros Special X'!N2</f>
        <v>0</v>
      </c>
      <c r="O2" s="62">
        <f>'Heros Special X'!O2</f>
        <v>0</v>
      </c>
      <c r="P2" s="62">
        <f>'Heros Special X'!P2</f>
        <v>0</v>
      </c>
      <c r="Q2" s="62">
        <f>'Heros Special X'!Q2</f>
        <v>0</v>
      </c>
      <c r="R2" s="81">
        <f>'Heros Special X'!Q2</f>
        <v>0</v>
      </c>
      <c r="S2" s="81">
        <f>'Heros Special X'!T2</f>
        <v>0.75</v>
      </c>
      <c r="T2" s="81">
        <f>'Heros Special X'!U2</f>
        <v>0</v>
      </c>
      <c r="U2" s="81">
        <f>'Heros Special X'!V2</f>
        <v>0</v>
      </c>
      <c r="V2" s="81">
        <f>'Heros Special X'!W2</f>
        <v>0</v>
      </c>
    </row>
    <row r="3" spans="1:22" x14ac:dyDescent="0.15">
      <c r="A3" s="26" t="b">
        <f>AND(IF((B3=Calculator!$B$45),1,0),IF((E3=Calculator!$D$45),1,0), IF((C3=Calculator!$G$45),1,0))</f>
        <v>0</v>
      </c>
      <c r="B3" s="62" t="str">
        <f>'Heros Special X'!B3</f>
        <v>Catherine</v>
      </c>
      <c r="C3" s="62" t="str">
        <f>'Heros Special X'!C3</f>
        <v>A</v>
      </c>
      <c r="D3" s="62" t="str">
        <f>'Heros Special X'!D3</f>
        <v>Merciless Pursuit</v>
      </c>
      <c r="E3" s="62">
        <f>'Heros Special X'!E3</f>
        <v>2</v>
      </c>
      <c r="F3" s="62">
        <f>'Heros Special X'!F3</f>
        <v>13</v>
      </c>
      <c r="G3" s="62">
        <f>'Heros Special X'!G3</f>
        <v>50</v>
      </c>
      <c r="H3" s="62">
        <f>'Heros Special X'!H3</f>
        <v>50</v>
      </c>
      <c r="I3" s="62">
        <f>'Heros Special X'!I3</f>
        <v>0</v>
      </c>
      <c r="J3" s="62">
        <f>'Heros Special X'!J3</f>
        <v>0</v>
      </c>
      <c r="K3" s="62">
        <f>'Heros Special X'!K3</f>
        <v>0</v>
      </c>
      <c r="L3" s="62">
        <f>'Heros Special X'!L3</f>
        <v>1</v>
      </c>
      <c r="M3" s="62">
        <f>'Heros Special X'!M3</f>
        <v>0</v>
      </c>
      <c r="N3" s="62">
        <f>'Heros Special X'!N3</f>
        <v>0</v>
      </c>
      <c r="O3" s="62">
        <f>'Heros Special X'!O3</f>
        <v>0</v>
      </c>
      <c r="P3" s="62">
        <f>'Heros Special X'!P3</f>
        <v>0</v>
      </c>
      <c r="Q3" s="62">
        <f>'Heros Special X'!Q3</f>
        <v>0</v>
      </c>
      <c r="R3" s="81">
        <f>'Heros Special X'!Q3</f>
        <v>0</v>
      </c>
      <c r="S3" s="81">
        <f>'Heros Special X'!T3</f>
        <v>0.9</v>
      </c>
      <c r="T3" s="81">
        <f>'Heros Special X'!U3</f>
        <v>0</v>
      </c>
      <c r="U3" s="81">
        <f>'Heros Special X'!V3</f>
        <v>0</v>
      </c>
      <c r="V3" s="81">
        <f>'Heros Special X'!W3</f>
        <v>0</v>
      </c>
    </row>
    <row r="4" spans="1:22" x14ac:dyDescent="0.15">
      <c r="A4" s="26" t="b">
        <f>AND(IF((B4=Calculator!$B$45),1,0),IF((E4=Calculator!$D$45),1,0), IF((C4=Calculator!$G$45),1,0))</f>
        <v>0</v>
      </c>
      <c r="B4" s="62" t="str">
        <f>'Heros Special X'!B4</f>
        <v>Catherine</v>
      </c>
      <c r="C4" s="62" t="str">
        <f>'Heros Special X'!C4</f>
        <v>A</v>
      </c>
      <c r="D4" s="62" t="str">
        <f>'Heros Special X'!D4</f>
        <v>Merciless Pursuit</v>
      </c>
      <c r="E4" s="62">
        <f>'Heros Special X'!E4</f>
        <v>3</v>
      </c>
      <c r="F4" s="62">
        <f>'Heros Special X'!F4</f>
        <v>13</v>
      </c>
      <c r="G4" s="62">
        <f>'Heros Special X'!G4</f>
        <v>60</v>
      </c>
      <c r="H4" s="62">
        <f>'Heros Special X'!H4</f>
        <v>90</v>
      </c>
      <c r="I4" s="62">
        <f>'Heros Special X'!I4</f>
        <v>0</v>
      </c>
      <c r="J4" s="62">
        <f>'Heros Special X'!J4</f>
        <v>0</v>
      </c>
      <c r="K4" s="62">
        <f>'Heros Special X'!K4</f>
        <v>0</v>
      </c>
      <c r="L4" s="62">
        <f>'Heros Special X'!L4</f>
        <v>1</v>
      </c>
      <c r="M4" s="62">
        <f>'Heros Special X'!M4</f>
        <v>0</v>
      </c>
      <c r="N4" s="62">
        <f>'Heros Special X'!N4</f>
        <v>0</v>
      </c>
      <c r="O4" s="62">
        <f>'Heros Special X'!O4</f>
        <v>0</v>
      </c>
      <c r="P4" s="62">
        <f>'Heros Special X'!P4</f>
        <v>0</v>
      </c>
      <c r="Q4" s="62">
        <f>'Heros Special X'!Q4</f>
        <v>0</v>
      </c>
      <c r="R4" s="81">
        <f>'Heros Special X'!Q4</f>
        <v>0</v>
      </c>
      <c r="S4" s="81">
        <f>'Heros Special X'!T4</f>
        <v>1.05</v>
      </c>
      <c r="T4" s="81">
        <f>'Heros Special X'!U4</f>
        <v>0</v>
      </c>
      <c r="U4" s="81">
        <f>'Heros Special X'!V4</f>
        <v>0</v>
      </c>
      <c r="V4" s="81">
        <f>'Heros Special X'!W4</f>
        <v>0</v>
      </c>
    </row>
    <row r="5" spans="1:22" x14ac:dyDescent="0.15">
      <c r="A5" s="26" t="b">
        <f>AND(IF((B5=Calculator!$B$45),1,0),IF((E5=Calculator!$D$45),1,0), IF((C5=Calculator!$G$45),1,0))</f>
        <v>0</v>
      </c>
      <c r="B5" s="62" t="str">
        <f>'Heros Special X'!B5</f>
        <v>Catherine</v>
      </c>
      <c r="C5" s="62" t="str">
        <f>'Heros Special X'!C5</f>
        <v>A</v>
      </c>
      <c r="D5" s="62" t="str">
        <f>'Heros Special X'!D5</f>
        <v>Merciless Pursuit</v>
      </c>
      <c r="E5" s="62">
        <f>'Heros Special X'!E5</f>
        <v>4</v>
      </c>
      <c r="F5" s="62">
        <f>'Heros Special X'!F5</f>
        <v>13</v>
      </c>
      <c r="G5" s="62">
        <f>'Heros Special X'!G5</f>
        <v>70</v>
      </c>
      <c r="H5" s="62">
        <f>'Heros Special X'!H5</f>
        <v>130</v>
      </c>
      <c r="I5" s="62">
        <f>'Heros Special X'!I5</f>
        <v>0</v>
      </c>
      <c r="J5" s="62">
        <f>'Heros Special X'!J5</f>
        <v>0</v>
      </c>
      <c r="K5" s="62">
        <f>'Heros Special X'!K5</f>
        <v>0</v>
      </c>
      <c r="L5" s="62">
        <f>'Heros Special X'!L5</f>
        <v>1</v>
      </c>
      <c r="M5" s="62">
        <f>'Heros Special X'!M5</f>
        <v>0</v>
      </c>
      <c r="N5" s="62">
        <f>'Heros Special X'!N5</f>
        <v>0</v>
      </c>
      <c r="O5" s="62">
        <f>'Heros Special X'!O5</f>
        <v>0</v>
      </c>
      <c r="P5" s="62">
        <f>'Heros Special X'!P5</f>
        <v>0</v>
      </c>
      <c r="Q5" s="62">
        <f>'Heros Special X'!Q5</f>
        <v>0</v>
      </c>
      <c r="R5" s="81">
        <f>'Heros Special X'!Q5</f>
        <v>0</v>
      </c>
      <c r="S5" s="81">
        <f>'Heros Special X'!T5</f>
        <v>1.2</v>
      </c>
      <c r="T5" s="81">
        <f>'Heros Special X'!U5</f>
        <v>0</v>
      </c>
      <c r="U5" s="81">
        <f>'Heros Special X'!V5</f>
        <v>0</v>
      </c>
      <c r="V5" s="81">
        <f>'Heros Special X'!W5</f>
        <v>0</v>
      </c>
    </row>
    <row r="6" spans="1:22" x14ac:dyDescent="0.15">
      <c r="A6" s="26" t="b">
        <f>AND(IF((B6=Calculator!$B$45),1,0),IF((E6=Calculator!$D$45),1,0), IF((C6=Calculator!$G$45),1,0))</f>
        <v>0</v>
      </c>
      <c r="B6" s="62" t="str">
        <f>'Heros Special X'!B6</f>
        <v>Catherine</v>
      </c>
      <c r="C6" s="62" t="str">
        <f>'Heros Special X'!C6</f>
        <v>A</v>
      </c>
      <c r="D6" s="62" t="str">
        <f>'Heros Special X'!D6</f>
        <v>Merciless Pursuit</v>
      </c>
      <c r="E6" s="62">
        <f>'Heros Special X'!E6</f>
        <v>5</v>
      </c>
      <c r="F6" s="62">
        <f>'Heros Special X'!F6</f>
        <v>13</v>
      </c>
      <c r="G6" s="62">
        <f>'Heros Special X'!G6</f>
        <v>100</v>
      </c>
      <c r="H6" s="62">
        <f>'Heros Special X'!H6</f>
        <v>170</v>
      </c>
      <c r="I6" s="62">
        <f>'Heros Special X'!I6</f>
        <v>0</v>
      </c>
      <c r="J6" s="62">
        <f>'Heros Special X'!J6</f>
        <v>0</v>
      </c>
      <c r="K6" s="62">
        <f>'Heros Special X'!K6</f>
        <v>0</v>
      </c>
      <c r="L6" s="62">
        <f>'Heros Special X'!L6</f>
        <v>1</v>
      </c>
      <c r="M6" s="62">
        <f>'Heros Special X'!M6</f>
        <v>0</v>
      </c>
      <c r="N6" s="62">
        <f>'Heros Special X'!N6</f>
        <v>0</v>
      </c>
      <c r="O6" s="62">
        <f>'Heros Special X'!O6</f>
        <v>0</v>
      </c>
      <c r="P6" s="62">
        <f>'Heros Special X'!P6</f>
        <v>0</v>
      </c>
      <c r="Q6" s="62">
        <f>'Heros Special X'!Q6</f>
        <v>0</v>
      </c>
      <c r="R6" s="81">
        <f>'Heros Special X'!Q6</f>
        <v>0</v>
      </c>
      <c r="S6" s="81">
        <f>'Heros Special X'!T6</f>
        <v>1.75</v>
      </c>
      <c r="T6" s="81">
        <f>'Heros Special X'!U6</f>
        <v>0</v>
      </c>
      <c r="U6" s="81">
        <f>'Heros Special X'!V6</f>
        <v>0</v>
      </c>
      <c r="V6" s="81">
        <f>'Heros Special X'!W6</f>
        <v>0</v>
      </c>
    </row>
    <row r="7" spans="1:22" x14ac:dyDescent="0.15">
      <c r="A7" s="26" t="b">
        <f>AND(IF((B7=Calculator!$B$45),1,0),IF((E7=Calculator!$D$45),1,0), IF((C7=Calculator!$G$45),1,0))</f>
        <v>0</v>
      </c>
      <c r="B7" s="62">
        <f>'Heros Special X'!B7</f>
        <v>0</v>
      </c>
      <c r="C7" s="62">
        <f>'Heros Special X'!C7</f>
        <v>0</v>
      </c>
      <c r="D7" s="62">
        <f>'Heros Special X'!D7</f>
        <v>0</v>
      </c>
      <c r="E7" s="62">
        <f>'Heros Special X'!E7</f>
        <v>0</v>
      </c>
      <c r="F7" s="62" t="str">
        <f>'Heros Special X'!F7</f>
        <v>Cooldown</v>
      </c>
      <c r="G7" s="62" t="str">
        <f>'Heros Special X'!G7</f>
        <v>Energy Cost</v>
      </c>
      <c r="H7" s="62" t="str">
        <f>'Heros Special X'!H7</f>
        <v>Damage</v>
      </c>
      <c r="I7" s="62">
        <f>'Heros Special X'!I7</f>
        <v>0</v>
      </c>
      <c r="J7" s="62">
        <f>'Heros Special X'!J7</f>
        <v>0</v>
      </c>
      <c r="K7" s="62">
        <f>'Heros Special X'!K7</f>
        <v>0</v>
      </c>
      <c r="L7" s="62" t="str">
        <f>'Heros Special X'!L7</f>
        <v>Crystal Ratio</v>
      </c>
      <c r="M7" s="62" t="str">
        <f>'Heros Special X'!M7</f>
        <v>Weapon Ratio</v>
      </c>
      <c r="N7" s="62">
        <f>'Heros Special X'!N7</f>
        <v>0</v>
      </c>
      <c r="O7" s="62">
        <f>'Heros Special X'!O7</f>
        <v>0</v>
      </c>
      <c r="P7" s="62">
        <f>'Heros Special X'!P7</f>
        <v>0</v>
      </c>
      <c r="Q7" s="62">
        <f>'Heros Special X'!Q7</f>
        <v>0</v>
      </c>
      <c r="R7" s="81">
        <f>'Heros Special X'!Q7</f>
        <v>0</v>
      </c>
      <c r="S7" s="81" t="str">
        <f>'Heros Special X'!T7</f>
        <v>Threshold</v>
      </c>
      <c r="T7" s="81" t="str">
        <f>'Heros Special X'!U7</f>
        <v>Duration</v>
      </c>
      <c r="U7" s="81">
        <f>'Heros Special X'!V7</f>
        <v>0</v>
      </c>
      <c r="V7" s="81">
        <f>'Heros Special X'!W7</f>
        <v>0</v>
      </c>
    </row>
    <row r="8" spans="1:22" x14ac:dyDescent="0.15">
      <c r="A8" s="26" t="b">
        <f>AND(IF((B8=Calculator!$B$45),1,0),IF((E8=Calculator!$D$45),1,0), IF((C8=Calculator!$G$45),1,0))</f>
        <v>0</v>
      </c>
      <c r="B8" s="62" t="str">
        <f>'Heros Special X'!B8</f>
        <v>Catherine</v>
      </c>
      <c r="C8" s="62" t="str">
        <f>'Heros Special X'!C8</f>
        <v>B</v>
      </c>
      <c r="D8" s="62" t="str">
        <f>'Heros Special X'!D8</f>
        <v>Stormguard</v>
      </c>
      <c r="E8" s="62">
        <f>'Heros Special X'!E8</f>
        <v>1</v>
      </c>
      <c r="F8" s="62">
        <f>'Heros Special X'!F8</f>
        <v>8</v>
      </c>
      <c r="G8" s="62">
        <f>'Heros Special X'!G8</f>
        <v>40</v>
      </c>
      <c r="H8" s="62">
        <f>'Heros Special X'!H8</f>
        <v>35</v>
      </c>
      <c r="I8" s="62">
        <f>'Heros Special X'!I8</f>
        <v>0</v>
      </c>
      <c r="J8" s="62">
        <f>'Heros Special X'!J8</f>
        <v>0</v>
      </c>
      <c r="K8" s="62">
        <f>'Heros Special X'!K8</f>
        <v>0</v>
      </c>
      <c r="L8" s="62">
        <f>'Heros Special X'!L8</f>
        <v>0.23</v>
      </c>
      <c r="M8" s="62">
        <f>'Heros Special X'!M8</f>
        <v>0</v>
      </c>
      <c r="N8" s="62">
        <f>'Heros Special X'!N8</f>
        <v>0</v>
      </c>
      <c r="O8" s="62">
        <f>'Heros Special X'!O8</f>
        <v>0</v>
      </c>
      <c r="P8" s="62">
        <f>'Heros Special X'!P8</f>
        <v>0</v>
      </c>
      <c r="Q8" s="62">
        <f>'Heros Special X'!Q8</f>
        <v>0</v>
      </c>
      <c r="R8" s="81">
        <f>'Heros Special X'!Q8</f>
        <v>0</v>
      </c>
      <c r="S8" s="81">
        <f>'Heros Special X'!T8</f>
        <v>0.1</v>
      </c>
      <c r="T8" s="81">
        <f>'Heros Special X'!U8</f>
        <v>6</v>
      </c>
      <c r="U8" s="81">
        <f>'Heros Special X'!V8</f>
        <v>0</v>
      </c>
      <c r="V8" s="81">
        <f>'Heros Special X'!W8</f>
        <v>0</v>
      </c>
    </row>
    <row r="9" spans="1:22" x14ac:dyDescent="0.15">
      <c r="A9" s="26" t="b">
        <f>AND(IF((B9=Calculator!$B$45),1,0),IF((E9=Calculator!$D$45),1,0), IF((C9=Calculator!$G$45),1,0))</f>
        <v>0</v>
      </c>
      <c r="B9" s="62" t="str">
        <f>'Heros Special X'!B9</f>
        <v>Catherine</v>
      </c>
      <c r="C9" s="62" t="str">
        <f>'Heros Special X'!C9</f>
        <v>B</v>
      </c>
      <c r="D9" s="62" t="str">
        <f>'Heros Special X'!D9</f>
        <v>Stormguard</v>
      </c>
      <c r="E9" s="62">
        <f>'Heros Special X'!E9</f>
        <v>2</v>
      </c>
      <c r="F9" s="62">
        <f>'Heros Special X'!F9</f>
        <v>7</v>
      </c>
      <c r="G9" s="62">
        <f>'Heros Special X'!G9</f>
        <v>50</v>
      </c>
      <c r="H9" s="62">
        <f>'Heros Special X'!H9</f>
        <v>37</v>
      </c>
      <c r="I9" s="62">
        <f>'Heros Special X'!I9</f>
        <v>0</v>
      </c>
      <c r="J9" s="62">
        <f>'Heros Special X'!J9</f>
        <v>0</v>
      </c>
      <c r="K9" s="62">
        <f>'Heros Special X'!K9</f>
        <v>0</v>
      </c>
      <c r="L9" s="62">
        <f>'Heros Special X'!L9</f>
        <v>0.23</v>
      </c>
      <c r="M9" s="62">
        <f>'Heros Special X'!M9</f>
        <v>0</v>
      </c>
      <c r="N9" s="62">
        <f>'Heros Special X'!N9</f>
        <v>0</v>
      </c>
      <c r="O9" s="62">
        <f>'Heros Special X'!O9</f>
        <v>0</v>
      </c>
      <c r="P9" s="62">
        <f>'Heros Special X'!P9</f>
        <v>0</v>
      </c>
      <c r="Q9" s="62">
        <f>'Heros Special X'!Q9</f>
        <v>0</v>
      </c>
      <c r="R9" s="81">
        <f>'Heros Special X'!Q9</f>
        <v>0</v>
      </c>
      <c r="S9" s="81">
        <f>'Heros Special X'!T9</f>
        <v>0.1</v>
      </c>
      <c r="T9" s="81">
        <f>'Heros Special X'!U9</f>
        <v>6</v>
      </c>
      <c r="U9" s="81">
        <f>'Heros Special X'!V9</f>
        <v>0</v>
      </c>
      <c r="V9" s="81">
        <f>'Heros Special X'!W9</f>
        <v>0</v>
      </c>
    </row>
    <row r="10" spans="1:22" x14ac:dyDescent="0.15">
      <c r="A10" s="26" t="b">
        <f>AND(IF((B10=Calculator!$B$45),1,0),IF((E10=Calculator!$D$45),1,0), IF((C10=Calculator!$G$45),1,0))</f>
        <v>0</v>
      </c>
      <c r="B10" s="62" t="str">
        <f>'Heros Special X'!B10</f>
        <v>Catherine</v>
      </c>
      <c r="C10" s="62" t="str">
        <f>'Heros Special X'!C10</f>
        <v>B</v>
      </c>
      <c r="D10" s="62" t="str">
        <f>'Heros Special X'!D10</f>
        <v>Stormguard</v>
      </c>
      <c r="E10" s="62">
        <f>'Heros Special X'!E10</f>
        <v>3</v>
      </c>
      <c r="F10" s="62">
        <f>'Heros Special X'!F10</f>
        <v>6</v>
      </c>
      <c r="G10" s="62">
        <f>'Heros Special X'!G10</f>
        <v>60</v>
      </c>
      <c r="H10" s="62">
        <f>'Heros Special X'!H10</f>
        <v>39</v>
      </c>
      <c r="I10" s="62">
        <f>'Heros Special X'!I10</f>
        <v>0</v>
      </c>
      <c r="J10" s="62">
        <f>'Heros Special X'!J10</f>
        <v>0</v>
      </c>
      <c r="K10" s="62">
        <f>'Heros Special X'!K10</f>
        <v>0</v>
      </c>
      <c r="L10" s="62">
        <f>'Heros Special X'!L10</f>
        <v>0.23</v>
      </c>
      <c r="M10" s="62">
        <f>'Heros Special X'!M10</f>
        <v>0</v>
      </c>
      <c r="N10" s="62">
        <f>'Heros Special X'!N10</f>
        <v>0</v>
      </c>
      <c r="O10" s="62">
        <f>'Heros Special X'!O10</f>
        <v>0</v>
      </c>
      <c r="P10" s="62">
        <f>'Heros Special X'!P10</f>
        <v>0</v>
      </c>
      <c r="Q10" s="62">
        <f>'Heros Special X'!Q10</f>
        <v>0</v>
      </c>
      <c r="R10" s="81">
        <f>'Heros Special X'!Q10</f>
        <v>0</v>
      </c>
      <c r="S10" s="81">
        <f>'Heros Special X'!T10</f>
        <v>0.1</v>
      </c>
      <c r="T10" s="81">
        <f>'Heros Special X'!U10</f>
        <v>6</v>
      </c>
      <c r="U10" s="81">
        <f>'Heros Special X'!V10</f>
        <v>0</v>
      </c>
      <c r="V10" s="81">
        <f>'Heros Special X'!W10</f>
        <v>0</v>
      </c>
    </row>
    <row r="11" spans="1:22" x14ac:dyDescent="0.15">
      <c r="A11" s="26" t="b">
        <f>AND(IF((B11=Calculator!$B$45),1,0),IF((E11=Calculator!$D$45),1,0), IF((C11=Calculator!$G$45),1,0))</f>
        <v>0</v>
      </c>
      <c r="B11" s="62" t="str">
        <f>'Heros Special X'!B11</f>
        <v>Catherine</v>
      </c>
      <c r="C11" s="62" t="str">
        <f>'Heros Special X'!C11</f>
        <v>B</v>
      </c>
      <c r="D11" s="62" t="str">
        <f>'Heros Special X'!D11</f>
        <v>Stormguard</v>
      </c>
      <c r="E11" s="62">
        <f>'Heros Special X'!E11</f>
        <v>4</v>
      </c>
      <c r="F11" s="62">
        <f>'Heros Special X'!F11</f>
        <v>5</v>
      </c>
      <c r="G11" s="62">
        <f>'Heros Special X'!G11</f>
        <v>70</v>
      </c>
      <c r="H11" s="62">
        <f>'Heros Special X'!H11</f>
        <v>41</v>
      </c>
      <c r="I11" s="62">
        <f>'Heros Special X'!I11</f>
        <v>0</v>
      </c>
      <c r="J11" s="62">
        <f>'Heros Special X'!J11</f>
        <v>0</v>
      </c>
      <c r="K11" s="62">
        <f>'Heros Special X'!K11</f>
        <v>0</v>
      </c>
      <c r="L11" s="62">
        <f>'Heros Special X'!L11</f>
        <v>0.23</v>
      </c>
      <c r="M11" s="62">
        <f>'Heros Special X'!M11</f>
        <v>0</v>
      </c>
      <c r="N11" s="62">
        <f>'Heros Special X'!N11</f>
        <v>0</v>
      </c>
      <c r="O11" s="62">
        <f>'Heros Special X'!O11</f>
        <v>0</v>
      </c>
      <c r="P11" s="62">
        <f>'Heros Special X'!P11</f>
        <v>0</v>
      </c>
      <c r="Q11" s="62">
        <f>'Heros Special X'!Q11</f>
        <v>0</v>
      </c>
      <c r="R11" s="81">
        <f>'Heros Special X'!Q11</f>
        <v>0</v>
      </c>
      <c r="S11" s="81">
        <f>'Heros Special X'!T11</f>
        <v>0.1</v>
      </c>
      <c r="T11" s="81">
        <f>'Heros Special X'!U11</f>
        <v>6</v>
      </c>
      <c r="U11" s="81">
        <f>'Heros Special X'!V11</f>
        <v>0</v>
      </c>
      <c r="V11" s="81">
        <f>'Heros Special X'!W11</f>
        <v>0</v>
      </c>
    </row>
    <row r="12" spans="1:22" x14ac:dyDescent="0.15">
      <c r="A12" s="26" t="b">
        <f>AND(IF((B12=Calculator!$B$45),1,0),IF((E12=Calculator!$D$45),1,0), IF((C12=Calculator!$G$45),1,0))</f>
        <v>0</v>
      </c>
      <c r="B12" s="62" t="str">
        <f>'Heros Special X'!B12</f>
        <v>Catherine</v>
      </c>
      <c r="C12" s="62" t="str">
        <f>'Heros Special X'!C12</f>
        <v>B</v>
      </c>
      <c r="D12" s="62" t="str">
        <f>'Heros Special X'!D12</f>
        <v>Stormguard</v>
      </c>
      <c r="E12" s="62">
        <f>'Heros Special X'!E12</f>
        <v>5</v>
      </c>
      <c r="F12" s="62">
        <f>'Heros Special X'!F12</f>
        <v>4</v>
      </c>
      <c r="G12" s="62">
        <f>'Heros Special X'!G12</f>
        <v>80</v>
      </c>
      <c r="H12" s="62">
        <f>'Heros Special X'!H12</f>
        <v>83</v>
      </c>
      <c r="I12" s="62">
        <f>'Heros Special X'!I12</f>
        <v>0</v>
      </c>
      <c r="J12" s="62">
        <f>'Heros Special X'!J12</f>
        <v>0</v>
      </c>
      <c r="K12" s="62">
        <f>'Heros Special X'!K12</f>
        <v>0</v>
      </c>
      <c r="L12" s="62">
        <f>'Heros Special X'!L12</f>
        <v>0.23</v>
      </c>
      <c r="M12" s="62">
        <f>'Heros Special X'!M12</f>
        <v>0</v>
      </c>
      <c r="N12" s="62">
        <f>'Heros Special X'!N12</f>
        <v>0</v>
      </c>
      <c r="O12" s="62">
        <f>'Heros Special X'!O12</f>
        <v>0</v>
      </c>
      <c r="P12" s="62">
        <f>'Heros Special X'!P12</f>
        <v>0</v>
      </c>
      <c r="Q12" s="62">
        <f>'Heros Special X'!Q12</f>
        <v>0</v>
      </c>
      <c r="R12" s="81">
        <f>'Heros Special X'!Q12</f>
        <v>0</v>
      </c>
      <c r="S12" s="81">
        <f>'Heros Special X'!T12</f>
        <v>0.1</v>
      </c>
      <c r="T12" s="81">
        <f>'Heros Special X'!U12</f>
        <v>6</v>
      </c>
      <c r="U12" s="81">
        <f>'Heros Special X'!V12</f>
        <v>0</v>
      </c>
      <c r="V12" s="81">
        <f>'Heros Special X'!W12</f>
        <v>0</v>
      </c>
    </row>
    <row r="13" spans="1:22" x14ac:dyDescent="0.15">
      <c r="A13" s="26" t="b">
        <f>AND(IF((B13=Calculator!$B$45),1,0),IF((E13=Calculator!$D$45),1,0), IF((C13=Calculator!$G$45),1,0))</f>
        <v>0</v>
      </c>
      <c r="B13" s="62">
        <f>'Heros Special X'!B13</f>
        <v>0</v>
      </c>
      <c r="C13" s="62">
        <f>'Heros Special X'!C13</f>
        <v>0</v>
      </c>
      <c r="D13" s="62">
        <f>'Heros Special X'!D13</f>
        <v>0</v>
      </c>
      <c r="E13" s="62">
        <f>'Heros Special X'!E13</f>
        <v>0</v>
      </c>
      <c r="F13" s="62" t="str">
        <f>'Heros Special X'!F13</f>
        <v>Cooldown</v>
      </c>
      <c r="G13" s="62" t="str">
        <f>'Heros Special X'!G13</f>
        <v>Energy Cost</v>
      </c>
      <c r="H13" s="62" t="str">
        <f>'Heros Special X'!H13</f>
        <v>Damage</v>
      </c>
      <c r="I13" s="62">
        <f>'Heros Special X'!I13</f>
        <v>0</v>
      </c>
      <c r="J13" s="62">
        <f>'Heros Special X'!J13</f>
        <v>0</v>
      </c>
      <c r="K13" s="62">
        <f>'Heros Special X'!K13</f>
        <v>0</v>
      </c>
      <c r="L13" s="62" t="str">
        <f>'Heros Special X'!L13</f>
        <v>Crystal Ratio</v>
      </c>
      <c r="M13" s="62" t="str">
        <f>'Heros Special X'!M13</f>
        <v>Weapon Ratio</v>
      </c>
      <c r="N13" s="62">
        <f>'Heros Special X'!N13</f>
        <v>0</v>
      </c>
      <c r="O13" s="62">
        <f>'Heros Special X'!O13</f>
        <v>0</v>
      </c>
      <c r="P13" s="62">
        <f>'Heros Special X'!P13</f>
        <v>0</v>
      </c>
      <c r="Q13" s="62">
        <f>'Heros Special X'!Q13</f>
        <v>0</v>
      </c>
      <c r="R13" s="81">
        <f>'Heros Special X'!Q13</f>
        <v>0</v>
      </c>
      <c r="S13" s="81" t="str">
        <f>'Heros Special X'!T13</f>
        <v>Range</v>
      </c>
      <c r="T13" s="81" t="str">
        <f>'Heros Special X'!U13</f>
        <v>(Silence) Duration</v>
      </c>
      <c r="U13" s="81">
        <f>'Heros Special X'!V13</f>
        <v>0</v>
      </c>
      <c r="V13" s="81">
        <f>'Heros Special X'!W13</f>
        <v>0</v>
      </c>
    </row>
    <row r="14" spans="1:22" x14ac:dyDescent="0.15">
      <c r="A14" s="26" t="b">
        <f>AND(IF((B14=Calculator!$B$45),1,0),IF((E14=Calculator!$D$45),1,0), IF((C14=Calculator!$G$45),1,0))</f>
        <v>0</v>
      </c>
      <c r="B14" s="62" t="str">
        <f>'Heros Special X'!B14</f>
        <v>Catherine</v>
      </c>
      <c r="C14" s="62" t="str">
        <f>'Heros Special X'!C14</f>
        <v>C</v>
      </c>
      <c r="D14" s="62" t="str">
        <f>'Heros Special X'!D14</f>
        <v>Blast Tremor</v>
      </c>
      <c r="E14" s="62">
        <f>'Heros Special X'!E14</f>
        <v>1</v>
      </c>
      <c r="F14" s="62">
        <f>'Heros Special X'!F14</f>
        <v>105</v>
      </c>
      <c r="G14" s="62">
        <f>'Heros Special X'!G14</f>
        <v>95</v>
      </c>
      <c r="H14" s="62">
        <f>'Heros Special X'!H14</f>
        <v>370</v>
      </c>
      <c r="I14" s="62">
        <f>'Heros Special X'!I14</f>
        <v>0</v>
      </c>
      <c r="J14" s="62">
        <f>'Heros Special X'!J14</f>
        <v>0</v>
      </c>
      <c r="K14" s="62">
        <f>'Heros Special X'!K14</f>
        <v>0</v>
      </c>
      <c r="L14" s="62">
        <f>'Heros Special X'!L14</f>
        <v>1.3</v>
      </c>
      <c r="M14" s="62">
        <f>'Heros Special X'!M14</f>
        <v>0</v>
      </c>
      <c r="N14" s="62">
        <f>'Heros Special X'!N14</f>
        <v>0</v>
      </c>
      <c r="O14" s="62">
        <f>'Heros Special X'!O14</f>
        <v>0</v>
      </c>
      <c r="P14" s="62">
        <f>'Heros Special X'!P14</f>
        <v>0</v>
      </c>
      <c r="Q14" s="62">
        <f>'Heros Special X'!Q14</f>
        <v>0</v>
      </c>
      <c r="R14" s="81">
        <f>'Heros Special X'!Q14</f>
        <v>0</v>
      </c>
      <c r="S14" s="81">
        <f>'Heros Special X'!T14</f>
        <v>11</v>
      </c>
      <c r="T14" s="81">
        <f>'Heros Special X'!U14</f>
        <v>3</v>
      </c>
      <c r="U14" s="81">
        <f>'Heros Special X'!V14</f>
        <v>0</v>
      </c>
      <c r="V14" s="81">
        <f>'Heros Special X'!W14</f>
        <v>0</v>
      </c>
    </row>
    <row r="15" spans="1:22" x14ac:dyDescent="0.15">
      <c r="A15" s="26" t="b">
        <f>AND(IF((B15=Calculator!$B$45),1,0),IF((E15=Calculator!$D$45),1,0), IF((C15=Calculator!$G$45),1,0))</f>
        <v>0</v>
      </c>
      <c r="B15" s="62" t="str">
        <f>'Heros Special X'!B15</f>
        <v>Catherine</v>
      </c>
      <c r="C15" s="62" t="str">
        <f>'Heros Special X'!C15</f>
        <v>C</v>
      </c>
      <c r="D15" s="62" t="str">
        <f>'Heros Special X'!D15</f>
        <v>Blast Tremor</v>
      </c>
      <c r="E15" s="62">
        <f>'Heros Special X'!E15</f>
        <v>2</v>
      </c>
      <c r="F15" s="62">
        <f>'Heros Special X'!F15</f>
        <v>85</v>
      </c>
      <c r="G15" s="62">
        <f>'Heros Special X'!G15</f>
        <v>135</v>
      </c>
      <c r="H15" s="62">
        <f>'Heros Special X'!H15</f>
        <v>495</v>
      </c>
      <c r="I15" s="62">
        <f>'Heros Special X'!I15</f>
        <v>0</v>
      </c>
      <c r="J15" s="62">
        <f>'Heros Special X'!J15</f>
        <v>0</v>
      </c>
      <c r="K15" s="62">
        <f>'Heros Special X'!K15</f>
        <v>0</v>
      </c>
      <c r="L15" s="62">
        <f>'Heros Special X'!L15</f>
        <v>1.3</v>
      </c>
      <c r="M15" s="62">
        <f>'Heros Special X'!M15</f>
        <v>0</v>
      </c>
      <c r="N15" s="62">
        <f>'Heros Special X'!N15</f>
        <v>0</v>
      </c>
      <c r="O15" s="62">
        <f>'Heros Special X'!O15</f>
        <v>0</v>
      </c>
      <c r="P15" s="62">
        <f>'Heros Special X'!P15</f>
        <v>0</v>
      </c>
      <c r="Q15" s="62">
        <f>'Heros Special X'!Q15</f>
        <v>0</v>
      </c>
      <c r="R15" s="81">
        <f>'Heros Special X'!Q15</f>
        <v>0</v>
      </c>
      <c r="S15" s="81">
        <f>'Heros Special X'!T15</f>
        <v>11</v>
      </c>
      <c r="T15" s="81">
        <f>'Heros Special X'!U15</f>
        <v>3</v>
      </c>
      <c r="U15" s="81">
        <f>'Heros Special X'!V15</f>
        <v>0</v>
      </c>
      <c r="V15" s="81">
        <f>'Heros Special X'!W15</f>
        <v>0</v>
      </c>
    </row>
    <row r="16" spans="1:22" x14ac:dyDescent="0.15">
      <c r="A16" s="26" t="b">
        <f>AND(IF((B16=Calculator!$B$45),1,0),IF((E16=Calculator!$D$45),1,0), IF((C16=Calculator!$G$45),1,0))</f>
        <v>0</v>
      </c>
      <c r="B16" s="62" t="str">
        <f>'Heros Special X'!B16</f>
        <v>Catherine</v>
      </c>
      <c r="C16" s="62" t="str">
        <f>'Heros Special X'!C16</f>
        <v>C</v>
      </c>
      <c r="D16" s="62" t="str">
        <f>'Heros Special X'!D16</f>
        <v>Blast Tremor</v>
      </c>
      <c r="E16" s="62">
        <f>'Heros Special X'!E16</f>
        <v>3</v>
      </c>
      <c r="F16" s="62">
        <f>'Heros Special X'!F16</f>
        <v>65</v>
      </c>
      <c r="G16" s="62">
        <f>'Heros Special X'!G16</f>
        <v>175</v>
      </c>
      <c r="H16" s="62">
        <f>'Heros Special X'!H16</f>
        <v>620</v>
      </c>
      <c r="I16" s="62">
        <f>'Heros Special X'!I16</f>
        <v>0</v>
      </c>
      <c r="J16" s="62">
        <f>'Heros Special X'!J16</f>
        <v>0</v>
      </c>
      <c r="K16" s="62">
        <f>'Heros Special X'!K16</f>
        <v>0</v>
      </c>
      <c r="L16" s="62">
        <f>'Heros Special X'!L16</f>
        <v>1.3</v>
      </c>
      <c r="M16" s="62">
        <f>'Heros Special X'!M16</f>
        <v>0</v>
      </c>
      <c r="N16" s="62">
        <f>'Heros Special X'!N16</f>
        <v>0</v>
      </c>
      <c r="O16" s="62">
        <f>'Heros Special X'!O16</f>
        <v>0</v>
      </c>
      <c r="P16" s="62">
        <f>'Heros Special X'!P16</f>
        <v>0</v>
      </c>
      <c r="Q16" s="62">
        <f>'Heros Special X'!Q16</f>
        <v>0</v>
      </c>
      <c r="R16" s="81">
        <f>'Heros Special X'!Q16</f>
        <v>0</v>
      </c>
      <c r="S16" s="81">
        <f>'Heros Special X'!T16</f>
        <v>11</v>
      </c>
      <c r="T16" s="81">
        <f>'Heros Special X'!U16</f>
        <v>3</v>
      </c>
      <c r="U16" s="81">
        <f>'Heros Special X'!V16</f>
        <v>0</v>
      </c>
      <c r="V16" s="81">
        <f>'Heros Special X'!W16</f>
        <v>0</v>
      </c>
    </row>
    <row r="17" spans="1:22" x14ac:dyDescent="0.15">
      <c r="A17" s="26" t="b">
        <f>AND(IF((B17=Calculator!$B$45),1,0),IF((E17=Calculator!$D$45),1,0), IF((C17=Calculator!$G$45),1,0))</f>
        <v>0</v>
      </c>
      <c r="B17" s="62">
        <f>'Heros Special X'!B17</f>
        <v>0</v>
      </c>
      <c r="C17" s="62">
        <f>'Heros Special X'!C17</f>
        <v>0</v>
      </c>
      <c r="D17" s="62">
        <f>'Heros Special X'!D17</f>
        <v>0</v>
      </c>
      <c r="E17" s="62">
        <f>'Heros Special X'!E17</f>
        <v>0</v>
      </c>
      <c r="F17" s="62" t="str">
        <f>'Heros Special X'!F17</f>
        <v>Cooldown</v>
      </c>
      <c r="G17" s="62" t="str">
        <f>'Heros Special X'!G17</f>
        <v>Energy Cost</v>
      </c>
      <c r="H17" s="62" t="str">
        <f>'Heros Special X'!H17</f>
        <v>Damage</v>
      </c>
      <c r="I17" s="62">
        <f>'Heros Special X'!I17</f>
        <v>0</v>
      </c>
      <c r="J17" s="62">
        <f>'Heros Special X'!J17</f>
        <v>0</v>
      </c>
      <c r="K17" s="62">
        <f>'Heros Special X'!K17</f>
        <v>0</v>
      </c>
      <c r="L17" s="62" t="str">
        <f>'Heros Special X'!L17</f>
        <v>Crystal Ratio</v>
      </c>
      <c r="M17" s="62" t="str">
        <f>'Heros Special X'!M17</f>
        <v>Weapon Ratio</v>
      </c>
      <c r="N17" s="62">
        <f>'Heros Special X'!N17</f>
        <v>0</v>
      </c>
      <c r="O17" s="62">
        <f>'Heros Special X'!O17</f>
        <v>0</v>
      </c>
      <c r="P17" s="62">
        <f>'Heros Special X'!P17</f>
        <v>0</v>
      </c>
      <c r="Q17" s="62">
        <f>'Heros Special X'!Q17</f>
        <v>0</v>
      </c>
      <c r="R17" s="81">
        <f>'Heros Special X'!Q17</f>
        <v>0</v>
      </c>
      <c r="S17" s="81" t="str">
        <f>'Heros Special X'!T17</f>
        <v>Burst Heal</v>
      </c>
      <c r="T17" s="81" t="str">
        <f>'Heros Special X'!U17</f>
        <v>(Per Sec) Heal</v>
      </c>
      <c r="U17" s="81" t="str">
        <f>'Heros Special X'!V17</f>
        <v>Duration</v>
      </c>
      <c r="V17" s="81" t="str">
        <f>'Heros Special X'!W17</f>
        <v>Slow</v>
      </c>
    </row>
    <row r="18" spans="1:22" x14ac:dyDescent="0.15">
      <c r="A18" s="26" t="b">
        <f>AND(IF((B18=Calculator!$B$45),1,0),IF((E18=Calculator!$D$45),1,0), IF((C18=Calculator!$G$45),1,0))</f>
        <v>0</v>
      </c>
      <c r="B18" s="62" t="str">
        <f>'Heros Special X'!B18</f>
        <v>Adagio</v>
      </c>
      <c r="C18" s="62" t="str">
        <f>'Heros Special X'!C18</f>
        <v>A</v>
      </c>
      <c r="D18" s="62" t="str">
        <f>'Heros Special X'!D18</f>
        <v>Gift of Fore</v>
      </c>
      <c r="E18" s="62">
        <f>'Heros Special X'!E18</f>
        <v>1</v>
      </c>
      <c r="F18" s="62">
        <f>'Heros Special X'!F18</f>
        <v>8</v>
      </c>
      <c r="G18" s="62">
        <f>'Heros Special X'!G18</f>
        <v>120</v>
      </c>
      <c r="H18" s="62">
        <f>'Heros Special X'!H18</f>
        <v>20</v>
      </c>
      <c r="I18" s="62">
        <f>'Heros Special X'!I18</f>
        <v>0</v>
      </c>
      <c r="J18" s="62">
        <f>'Heros Special X'!J18</f>
        <v>0</v>
      </c>
      <c r="K18" s="62">
        <f>'Heros Special X'!K18</f>
        <v>0</v>
      </c>
      <c r="L18" s="62">
        <f>'Heros Special X'!L18</f>
        <v>0.18</v>
      </c>
      <c r="M18" s="62">
        <f>'Heros Special X'!M18</f>
        <v>0</v>
      </c>
      <c r="N18" s="62">
        <f>'Heros Special X'!N18</f>
        <v>0</v>
      </c>
      <c r="O18" s="62">
        <f>'Heros Special X'!O18</f>
        <v>0</v>
      </c>
      <c r="P18" s="62">
        <f>'Heros Special X'!P18</f>
        <v>0</v>
      </c>
      <c r="Q18" s="62">
        <f>'Heros Special X'!Q18</f>
        <v>0</v>
      </c>
      <c r="R18" s="81">
        <f>'Heros Special X'!Q18</f>
        <v>0</v>
      </c>
      <c r="S18" s="81">
        <f>'Heros Special X'!T18</f>
        <v>55</v>
      </c>
      <c r="T18" s="81">
        <f>'Heros Special X'!U18</f>
        <v>18</v>
      </c>
      <c r="U18" s="81">
        <f>'Heros Special X'!V18</f>
        <v>3</v>
      </c>
      <c r="V18" s="81">
        <f>'Heros Special X'!W18</f>
        <v>0.2</v>
      </c>
    </row>
    <row r="19" spans="1:22" x14ac:dyDescent="0.15">
      <c r="A19" s="26" t="b">
        <f>AND(IF((B19=Calculator!$B$45),1,0),IF((E19=Calculator!$D$45),1,0), IF((C19=Calculator!$G$45),1,0))</f>
        <v>0</v>
      </c>
      <c r="B19" s="62" t="str">
        <f>'Heros Special X'!B19</f>
        <v>Adagio</v>
      </c>
      <c r="C19" s="62" t="str">
        <f>'Heros Special X'!C19</f>
        <v>A</v>
      </c>
      <c r="D19" s="62" t="str">
        <f>'Heros Special X'!D19</f>
        <v>Gift of Fore</v>
      </c>
      <c r="E19" s="62">
        <f>'Heros Special X'!E19</f>
        <v>2</v>
      </c>
      <c r="F19" s="62">
        <f>'Heros Special X'!F19</f>
        <v>8</v>
      </c>
      <c r="G19" s="62">
        <f>'Heros Special X'!G19</f>
        <v>132</v>
      </c>
      <c r="H19" s="62">
        <f>'Heros Special X'!H19</f>
        <v>32</v>
      </c>
      <c r="I19" s="62">
        <f>'Heros Special X'!I19</f>
        <v>0</v>
      </c>
      <c r="J19" s="62">
        <f>'Heros Special X'!J19</f>
        <v>0</v>
      </c>
      <c r="K19" s="62">
        <f>'Heros Special X'!K19</f>
        <v>0</v>
      </c>
      <c r="L19" s="62">
        <f>'Heros Special X'!L19</f>
        <v>0.18</v>
      </c>
      <c r="M19" s="62">
        <f>'Heros Special X'!M19</f>
        <v>0</v>
      </c>
      <c r="N19" s="62">
        <f>'Heros Special X'!N19</f>
        <v>0</v>
      </c>
      <c r="O19" s="62">
        <f>'Heros Special X'!O19</f>
        <v>0</v>
      </c>
      <c r="P19" s="62">
        <f>'Heros Special X'!P19</f>
        <v>0</v>
      </c>
      <c r="Q19" s="62">
        <f>'Heros Special X'!Q19</f>
        <v>0</v>
      </c>
      <c r="R19" s="81">
        <f>'Heros Special X'!Q19</f>
        <v>0</v>
      </c>
      <c r="S19" s="81">
        <f>'Heros Special X'!T19</f>
        <v>60</v>
      </c>
      <c r="T19" s="81">
        <f>'Heros Special X'!U19</f>
        <v>20</v>
      </c>
      <c r="U19" s="81">
        <f>'Heros Special X'!V19</f>
        <v>3</v>
      </c>
      <c r="V19" s="81">
        <f>'Heros Special X'!W19</f>
        <v>0.2</v>
      </c>
    </row>
    <row r="20" spans="1:22" x14ac:dyDescent="0.15">
      <c r="A20" s="26" t="b">
        <f>AND(IF((B20=Calculator!$B$45),1,0),IF((E20=Calculator!$D$45),1,0), IF((C20=Calculator!$G$45),1,0))</f>
        <v>0</v>
      </c>
      <c r="B20" s="62" t="str">
        <f>'Heros Special X'!B20</f>
        <v>Adagio</v>
      </c>
      <c r="C20" s="62" t="str">
        <f>'Heros Special X'!C20</f>
        <v>A</v>
      </c>
      <c r="D20" s="62" t="str">
        <f>'Heros Special X'!D20</f>
        <v>Gift of Fore</v>
      </c>
      <c r="E20" s="62">
        <f>'Heros Special X'!E20</f>
        <v>3</v>
      </c>
      <c r="F20" s="62">
        <f>'Heros Special X'!F20</f>
        <v>8</v>
      </c>
      <c r="G20" s="62">
        <f>'Heros Special X'!G20</f>
        <v>144</v>
      </c>
      <c r="H20" s="62">
        <f>'Heros Special X'!H20</f>
        <v>44</v>
      </c>
      <c r="I20" s="62">
        <f>'Heros Special X'!I20</f>
        <v>0</v>
      </c>
      <c r="J20" s="62">
        <f>'Heros Special X'!J20</f>
        <v>0</v>
      </c>
      <c r="K20" s="62">
        <f>'Heros Special X'!K20</f>
        <v>0</v>
      </c>
      <c r="L20" s="62">
        <f>'Heros Special X'!L20</f>
        <v>0.18</v>
      </c>
      <c r="M20" s="62">
        <f>'Heros Special X'!M20</f>
        <v>0</v>
      </c>
      <c r="N20" s="62">
        <f>'Heros Special X'!N20</f>
        <v>0</v>
      </c>
      <c r="O20" s="62">
        <f>'Heros Special X'!O20</f>
        <v>0</v>
      </c>
      <c r="P20" s="62">
        <f>'Heros Special X'!P20</f>
        <v>0</v>
      </c>
      <c r="Q20" s="62">
        <f>'Heros Special X'!Q20</f>
        <v>0</v>
      </c>
      <c r="R20" s="81">
        <f>'Heros Special X'!Q20</f>
        <v>0</v>
      </c>
      <c r="S20" s="81">
        <f>'Heros Special X'!T20</f>
        <v>65</v>
      </c>
      <c r="T20" s="81">
        <f>'Heros Special X'!U20</f>
        <v>22</v>
      </c>
      <c r="U20" s="81">
        <f>'Heros Special X'!V20</f>
        <v>3</v>
      </c>
      <c r="V20" s="81">
        <f>'Heros Special X'!W20</f>
        <v>0.2</v>
      </c>
    </row>
    <row r="21" spans="1:22" x14ac:dyDescent="0.15">
      <c r="A21" s="26" t="b">
        <f>AND(IF((B21=Calculator!$B$45),1,0),IF((E21=Calculator!$D$45),1,0), IF((C21=Calculator!$G$45),1,0))</f>
        <v>0</v>
      </c>
      <c r="B21" s="62" t="str">
        <f>'Heros Special X'!B21</f>
        <v>Adagio</v>
      </c>
      <c r="C21" s="62" t="str">
        <f>'Heros Special X'!C21</f>
        <v>A</v>
      </c>
      <c r="D21" s="62" t="str">
        <f>'Heros Special X'!D21</f>
        <v>Gift of Fore</v>
      </c>
      <c r="E21" s="62">
        <f>'Heros Special X'!E21</f>
        <v>4</v>
      </c>
      <c r="F21" s="62">
        <f>'Heros Special X'!F21</f>
        <v>8</v>
      </c>
      <c r="G21" s="62">
        <f>'Heros Special X'!G21</f>
        <v>156</v>
      </c>
      <c r="H21" s="62">
        <f>'Heros Special X'!H21</f>
        <v>56</v>
      </c>
      <c r="I21" s="62">
        <f>'Heros Special X'!I21</f>
        <v>0</v>
      </c>
      <c r="J21" s="62">
        <f>'Heros Special X'!J21</f>
        <v>0</v>
      </c>
      <c r="K21" s="62">
        <f>'Heros Special X'!K21</f>
        <v>0</v>
      </c>
      <c r="L21" s="62">
        <f>'Heros Special X'!L21</f>
        <v>0.18</v>
      </c>
      <c r="M21" s="62">
        <f>'Heros Special X'!M21</f>
        <v>0</v>
      </c>
      <c r="N21" s="62">
        <f>'Heros Special X'!N21</f>
        <v>0</v>
      </c>
      <c r="O21" s="62">
        <f>'Heros Special X'!O21</f>
        <v>0</v>
      </c>
      <c r="P21" s="62">
        <f>'Heros Special X'!P21</f>
        <v>0</v>
      </c>
      <c r="Q21" s="62">
        <f>'Heros Special X'!Q21</f>
        <v>0</v>
      </c>
      <c r="R21" s="81">
        <f>'Heros Special X'!Q21</f>
        <v>0</v>
      </c>
      <c r="S21" s="81">
        <f>'Heros Special X'!T21</f>
        <v>70</v>
      </c>
      <c r="T21" s="81">
        <f>'Heros Special X'!U21</f>
        <v>24</v>
      </c>
      <c r="U21" s="81">
        <f>'Heros Special X'!V21</f>
        <v>3</v>
      </c>
      <c r="V21" s="81">
        <f>'Heros Special X'!W21</f>
        <v>0.2</v>
      </c>
    </row>
    <row r="22" spans="1:22" x14ac:dyDescent="0.15">
      <c r="A22" s="26" t="b">
        <f>AND(IF((B22=Calculator!$B$45),1,0),IF((E22=Calculator!$D$45),1,0), IF((C22=Calculator!$G$45),1,0))</f>
        <v>0</v>
      </c>
      <c r="B22" s="62" t="str">
        <f>'Heros Special X'!B22</f>
        <v>Adagio</v>
      </c>
      <c r="C22" s="62" t="str">
        <f>'Heros Special X'!C22</f>
        <v>A</v>
      </c>
      <c r="D22" s="62" t="str">
        <f>'Heros Special X'!D22</f>
        <v>Gift of Fore</v>
      </c>
      <c r="E22" s="62">
        <f>'Heros Special X'!E22</f>
        <v>5</v>
      </c>
      <c r="F22" s="62">
        <f>'Heros Special X'!F22</f>
        <v>8</v>
      </c>
      <c r="G22" s="62">
        <f>'Heros Special X'!G22</f>
        <v>168</v>
      </c>
      <c r="H22" s="62">
        <f>'Heros Special X'!H22</f>
        <v>68</v>
      </c>
      <c r="I22" s="62">
        <f>'Heros Special X'!I22</f>
        <v>0</v>
      </c>
      <c r="J22" s="62">
        <f>'Heros Special X'!J22</f>
        <v>0</v>
      </c>
      <c r="K22" s="62">
        <f>'Heros Special X'!K22</f>
        <v>0</v>
      </c>
      <c r="L22" s="62">
        <f>'Heros Special X'!L22</f>
        <v>0.18</v>
      </c>
      <c r="M22" s="62">
        <f>'Heros Special X'!M22</f>
        <v>0</v>
      </c>
      <c r="N22" s="62">
        <f>'Heros Special X'!N22</f>
        <v>0</v>
      </c>
      <c r="O22" s="62">
        <f>'Heros Special X'!O22</f>
        <v>0</v>
      </c>
      <c r="P22" s="62">
        <f>'Heros Special X'!P22</f>
        <v>0</v>
      </c>
      <c r="Q22" s="62">
        <f>'Heros Special X'!Q22</f>
        <v>0</v>
      </c>
      <c r="R22" s="81">
        <f>'Heros Special X'!Q22</f>
        <v>0</v>
      </c>
      <c r="S22" s="81">
        <f>'Heros Special X'!T22</f>
        <v>135</v>
      </c>
      <c r="T22" s="81">
        <f>'Heros Special X'!U22</f>
        <v>26</v>
      </c>
      <c r="U22" s="81">
        <f>'Heros Special X'!V22</f>
        <v>3</v>
      </c>
      <c r="V22" s="81">
        <f>'Heros Special X'!W22</f>
        <v>0.2</v>
      </c>
    </row>
    <row r="23" spans="1:22" x14ac:dyDescent="0.15">
      <c r="A23" s="26" t="b">
        <f>AND(IF((B23=Calculator!$B$45),1,0),IF((E23=Calculator!$D$45),1,0), IF((C23=Calculator!$G$45),1,0))</f>
        <v>0</v>
      </c>
      <c r="B23" s="62">
        <f>'Heros Special X'!B23</f>
        <v>0</v>
      </c>
      <c r="C23" s="62">
        <f>'Heros Special X'!C23</f>
        <v>0</v>
      </c>
      <c r="D23" s="62">
        <f>'Heros Special X'!D23</f>
        <v>0</v>
      </c>
      <c r="E23" s="62">
        <f>'Heros Special X'!E23</f>
        <v>0</v>
      </c>
      <c r="F23" s="62" t="str">
        <f>'Heros Special X'!F23</f>
        <v>Cooldown</v>
      </c>
      <c r="G23" s="62" t="str">
        <f>'Heros Special X'!G23</f>
        <v>Energy Cost</v>
      </c>
      <c r="H23" s="62" t="str">
        <f>'Heros Special X'!H23</f>
        <v>Damage</v>
      </c>
      <c r="I23" s="62">
        <f>'Heros Special X'!I23</f>
        <v>0</v>
      </c>
      <c r="J23" s="62">
        <f>'Heros Special X'!J23</f>
        <v>0</v>
      </c>
      <c r="K23" s="62">
        <f>'Heros Special X'!K23</f>
        <v>0</v>
      </c>
      <c r="L23" s="62" t="str">
        <f>'Heros Special X'!L23</f>
        <v>Crystal Ratio</v>
      </c>
      <c r="M23" s="62" t="str">
        <f>'Heros Special X'!M23</f>
        <v>Weapon Ratio</v>
      </c>
      <c r="N23" s="62">
        <f>'Heros Special X'!N23</f>
        <v>0</v>
      </c>
      <c r="O23" s="62">
        <f>'Heros Special X'!O23</f>
        <v>0</v>
      </c>
      <c r="P23" s="62">
        <f>'Heros Special X'!P23</f>
        <v>0</v>
      </c>
      <c r="Q23" s="62">
        <f>'Heros Special X'!Q23</f>
        <v>0</v>
      </c>
      <c r="R23" s="81">
        <f>'Heros Special X'!Q23</f>
        <v>0</v>
      </c>
      <c r="S23" s="81" t="str">
        <f>'Heros Special X'!T23</f>
        <v>Self-Cast Boost</v>
      </c>
      <c r="T23" s="81" t="str">
        <f>'Heros Special X'!U23</f>
        <v>Duration</v>
      </c>
      <c r="U23" s="81">
        <f>'Heros Special X'!V23</f>
        <v>0</v>
      </c>
      <c r="V23" s="81">
        <f>'Heros Special X'!W23</f>
        <v>0</v>
      </c>
    </row>
    <row r="24" spans="1:22" x14ac:dyDescent="0.15">
      <c r="A24" s="26" t="b">
        <f>AND(IF((B24=Calculator!$B$45),1,0),IF((E24=Calculator!$D$45),1,0), IF((C24=Calculator!$G$45),1,0))</f>
        <v>0</v>
      </c>
      <c r="B24" s="62" t="str">
        <f>'Heros Special X'!B24</f>
        <v>Adagio</v>
      </c>
      <c r="C24" s="62" t="str">
        <f>'Heros Special X'!C24</f>
        <v>B</v>
      </c>
      <c r="D24" s="62" t="str">
        <f>'Heros Special X'!D24</f>
        <v>Agent of Wrath</v>
      </c>
      <c r="E24" s="62">
        <f>'Heros Special X'!E24</f>
        <v>1</v>
      </c>
      <c r="F24" s="62">
        <f>'Heros Special X'!F24</f>
        <v>10</v>
      </c>
      <c r="G24" s="62">
        <f>'Heros Special X'!G24</f>
        <v>105</v>
      </c>
      <c r="H24" s="62">
        <f>'Heros Special X'!H24</f>
        <v>35</v>
      </c>
      <c r="I24" s="62">
        <f>'Heros Special X'!I24</f>
        <v>0</v>
      </c>
      <c r="J24" s="62">
        <f>'Heros Special X'!J24</f>
        <v>0</v>
      </c>
      <c r="K24" s="62">
        <f>'Heros Special X'!K24</f>
        <v>0</v>
      </c>
      <c r="L24" s="62">
        <f>'Heros Special X'!L24</f>
        <v>0.65</v>
      </c>
      <c r="M24" s="62">
        <f>'Heros Special X'!M24</f>
        <v>0</v>
      </c>
      <c r="N24" s="62">
        <f>'Heros Special X'!N24</f>
        <v>0</v>
      </c>
      <c r="O24" s="62">
        <f>'Heros Special X'!O24</f>
        <v>0</v>
      </c>
      <c r="P24" s="62">
        <f>'Heros Special X'!P24</f>
        <v>0</v>
      </c>
      <c r="Q24" s="62">
        <f>'Heros Special X'!Q24</f>
        <v>0</v>
      </c>
      <c r="R24" s="81">
        <f>'Heros Special X'!Q24</f>
        <v>0</v>
      </c>
      <c r="S24" s="81">
        <f>'Heros Special X'!T24</f>
        <v>0.2</v>
      </c>
      <c r="T24" s="81">
        <f>'Heros Special X'!U24</f>
        <v>6</v>
      </c>
      <c r="U24" s="81">
        <f>'Heros Special X'!V24</f>
        <v>0</v>
      </c>
      <c r="V24" s="81">
        <f>'Heros Special X'!W24</f>
        <v>0</v>
      </c>
    </row>
    <row r="25" spans="1:22" x14ac:dyDescent="0.15">
      <c r="A25" s="26" t="b">
        <f>AND(IF((B25=Calculator!$B$45),1,0),IF((E25=Calculator!$D$45),1,0), IF((C25=Calculator!$G$45),1,0))</f>
        <v>0</v>
      </c>
      <c r="B25" s="62" t="str">
        <f>'Heros Special X'!B25</f>
        <v>Adagio</v>
      </c>
      <c r="C25" s="62" t="str">
        <f>'Heros Special X'!C25</f>
        <v>B</v>
      </c>
      <c r="D25" s="62" t="str">
        <f>'Heros Special X'!D25</f>
        <v>Agent of Wrath</v>
      </c>
      <c r="E25" s="62">
        <f>'Heros Special X'!E25</f>
        <v>2</v>
      </c>
      <c r="F25" s="62">
        <f>'Heros Special X'!F25</f>
        <v>10</v>
      </c>
      <c r="G25" s="62">
        <f>'Heros Special X'!G25</f>
        <v>130</v>
      </c>
      <c r="H25" s="62">
        <f>'Heros Special X'!H25</f>
        <v>45</v>
      </c>
      <c r="I25" s="62">
        <f>'Heros Special X'!I25</f>
        <v>0</v>
      </c>
      <c r="J25" s="62">
        <f>'Heros Special X'!J25</f>
        <v>0</v>
      </c>
      <c r="K25" s="62">
        <f>'Heros Special X'!K25</f>
        <v>0</v>
      </c>
      <c r="L25" s="62">
        <f>'Heros Special X'!L25</f>
        <v>0.65</v>
      </c>
      <c r="M25" s="62">
        <f>'Heros Special X'!M25</f>
        <v>0</v>
      </c>
      <c r="N25" s="62">
        <f>'Heros Special X'!N25</f>
        <v>0</v>
      </c>
      <c r="O25" s="62">
        <f>'Heros Special X'!O25</f>
        <v>0</v>
      </c>
      <c r="P25" s="62">
        <f>'Heros Special X'!P25</f>
        <v>0</v>
      </c>
      <c r="Q25" s="62">
        <f>'Heros Special X'!Q25</f>
        <v>0</v>
      </c>
      <c r="R25" s="81">
        <f>'Heros Special X'!Q25</f>
        <v>0</v>
      </c>
      <c r="S25" s="81">
        <f>'Heros Special X'!T25</f>
        <v>0.2</v>
      </c>
      <c r="T25" s="81">
        <f>'Heros Special X'!U25</f>
        <v>6</v>
      </c>
      <c r="U25" s="81">
        <f>'Heros Special X'!V25</f>
        <v>0</v>
      </c>
      <c r="V25" s="81">
        <f>'Heros Special X'!W25</f>
        <v>0</v>
      </c>
    </row>
    <row r="26" spans="1:22" x14ac:dyDescent="0.15">
      <c r="A26" s="26" t="b">
        <f>AND(IF((B26=Calculator!$B$45),1,0),IF((E26=Calculator!$D$45),1,0), IF((C26=Calculator!$G$45),1,0))</f>
        <v>0</v>
      </c>
      <c r="B26" s="62" t="str">
        <f>'Heros Special X'!B26</f>
        <v>Adagio</v>
      </c>
      <c r="C26" s="62" t="str">
        <f>'Heros Special X'!C26</f>
        <v>B</v>
      </c>
      <c r="D26" s="62" t="str">
        <f>'Heros Special X'!D26</f>
        <v>Agent of Wrath</v>
      </c>
      <c r="E26" s="62">
        <f>'Heros Special X'!E26</f>
        <v>3</v>
      </c>
      <c r="F26" s="62">
        <f>'Heros Special X'!F26</f>
        <v>10</v>
      </c>
      <c r="G26" s="62">
        <f>'Heros Special X'!G26</f>
        <v>155</v>
      </c>
      <c r="H26" s="62">
        <f>'Heros Special X'!H26</f>
        <v>55</v>
      </c>
      <c r="I26" s="62">
        <f>'Heros Special X'!I26</f>
        <v>0</v>
      </c>
      <c r="J26" s="62">
        <f>'Heros Special X'!J26</f>
        <v>0</v>
      </c>
      <c r="K26" s="62">
        <f>'Heros Special X'!K26</f>
        <v>0</v>
      </c>
      <c r="L26" s="62">
        <f>'Heros Special X'!L26</f>
        <v>0.65</v>
      </c>
      <c r="M26" s="62">
        <f>'Heros Special X'!M26</f>
        <v>0</v>
      </c>
      <c r="N26" s="62">
        <f>'Heros Special X'!N26</f>
        <v>0</v>
      </c>
      <c r="O26" s="62">
        <f>'Heros Special X'!O26</f>
        <v>0</v>
      </c>
      <c r="P26" s="62">
        <f>'Heros Special X'!P26</f>
        <v>0</v>
      </c>
      <c r="Q26" s="62">
        <f>'Heros Special X'!Q26</f>
        <v>0</v>
      </c>
      <c r="R26" s="81">
        <f>'Heros Special X'!Q26</f>
        <v>0</v>
      </c>
      <c r="S26" s="81">
        <f>'Heros Special X'!T26</f>
        <v>0.2</v>
      </c>
      <c r="T26" s="81">
        <f>'Heros Special X'!U26</f>
        <v>6</v>
      </c>
      <c r="U26" s="81">
        <f>'Heros Special X'!V26</f>
        <v>0</v>
      </c>
      <c r="V26" s="81">
        <f>'Heros Special X'!W26</f>
        <v>0</v>
      </c>
    </row>
    <row r="27" spans="1:22" x14ac:dyDescent="0.15">
      <c r="A27" s="26" t="b">
        <f>AND(IF((B27=Calculator!$B$45),1,0),IF((E27=Calculator!$D$45),1,0), IF((C27=Calculator!$G$45),1,0))</f>
        <v>0</v>
      </c>
      <c r="B27" s="62" t="str">
        <f>'Heros Special X'!B27</f>
        <v>Adagio</v>
      </c>
      <c r="C27" s="62" t="str">
        <f>'Heros Special X'!C27</f>
        <v>B</v>
      </c>
      <c r="D27" s="62" t="str">
        <f>'Heros Special X'!D27</f>
        <v>Agent of Wrath</v>
      </c>
      <c r="E27" s="62">
        <f>'Heros Special X'!E27</f>
        <v>4</v>
      </c>
      <c r="F27" s="62">
        <f>'Heros Special X'!F27</f>
        <v>10</v>
      </c>
      <c r="G27" s="62">
        <f>'Heros Special X'!G27</f>
        <v>180</v>
      </c>
      <c r="H27" s="62">
        <f>'Heros Special X'!H27</f>
        <v>65</v>
      </c>
      <c r="I27" s="62">
        <f>'Heros Special X'!I27</f>
        <v>0</v>
      </c>
      <c r="J27" s="62">
        <f>'Heros Special X'!J27</f>
        <v>0</v>
      </c>
      <c r="K27" s="62">
        <f>'Heros Special X'!K27</f>
        <v>0</v>
      </c>
      <c r="L27" s="62">
        <f>'Heros Special X'!L27</f>
        <v>0.65</v>
      </c>
      <c r="M27" s="62">
        <f>'Heros Special X'!M27</f>
        <v>0</v>
      </c>
      <c r="N27" s="62">
        <f>'Heros Special X'!N27</f>
        <v>0</v>
      </c>
      <c r="O27" s="62">
        <f>'Heros Special X'!O27</f>
        <v>0</v>
      </c>
      <c r="P27" s="62">
        <f>'Heros Special X'!P27</f>
        <v>0</v>
      </c>
      <c r="Q27" s="62">
        <f>'Heros Special X'!Q27</f>
        <v>0</v>
      </c>
      <c r="R27" s="81">
        <f>'Heros Special X'!Q27</f>
        <v>0</v>
      </c>
      <c r="S27" s="81">
        <f>'Heros Special X'!T27</f>
        <v>0.2</v>
      </c>
      <c r="T27" s="81">
        <f>'Heros Special X'!U27</f>
        <v>6</v>
      </c>
      <c r="U27" s="81">
        <f>'Heros Special X'!V27</f>
        <v>0</v>
      </c>
      <c r="V27" s="81">
        <f>'Heros Special X'!W27</f>
        <v>0</v>
      </c>
    </row>
    <row r="28" spans="1:22" x14ac:dyDescent="0.15">
      <c r="A28" s="26" t="b">
        <f>AND(IF((B28=Calculator!$B$45),1,0),IF((E28=Calculator!$D$45),1,0), IF((C28=Calculator!$G$45),1,0))</f>
        <v>0</v>
      </c>
      <c r="B28" s="62" t="str">
        <f>'Heros Special X'!B28</f>
        <v>Adagio</v>
      </c>
      <c r="C28" s="62" t="str">
        <f>'Heros Special X'!C28</f>
        <v>B</v>
      </c>
      <c r="D28" s="62" t="str">
        <f>'Heros Special X'!D28</f>
        <v>Agent of Wrath</v>
      </c>
      <c r="E28" s="62">
        <f>'Heros Special X'!E28</f>
        <v>5</v>
      </c>
      <c r="F28" s="62">
        <f>'Heros Special X'!F28</f>
        <v>10</v>
      </c>
      <c r="G28" s="62">
        <f>'Heros Special X'!G28</f>
        <v>205</v>
      </c>
      <c r="H28" s="62">
        <f>'Heros Special X'!H28</f>
        <v>115</v>
      </c>
      <c r="I28" s="62">
        <f>'Heros Special X'!I28</f>
        <v>0</v>
      </c>
      <c r="J28" s="62">
        <f>'Heros Special X'!J28</f>
        <v>0</v>
      </c>
      <c r="K28" s="62">
        <f>'Heros Special X'!K28</f>
        <v>0</v>
      </c>
      <c r="L28" s="62">
        <f>'Heros Special X'!L28</f>
        <v>0.65</v>
      </c>
      <c r="M28" s="62">
        <f>'Heros Special X'!M28</f>
        <v>0</v>
      </c>
      <c r="N28" s="62">
        <f>'Heros Special X'!N28</f>
        <v>0</v>
      </c>
      <c r="O28" s="62">
        <f>'Heros Special X'!O28</f>
        <v>0</v>
      </c>
      <c r="P28" s="62">
        <f>'Heros Special X'!P28</f>
        <v>0</v>
      </c>
      <c r="Q28" s="62">
        <f>'Heros Special X'!Q28</f>
        <v>0</v>
      </c>
      <c r="R28" s="81">
        <f>'Heros Special X'!Q28</f>
        <v>0</v>
      </c>
      <c r="S28" s="81">
        <f>'Heros Special X'!T28</f>
        <v>0.2</v>
      </c>
      <c r="T28" s="81">
        <f>'Heros Special X'!U28</f>
        <v>6</v>
      </c>
      <c r="U28" s="81">
        <f>'Heros Special X'!V28</f>
        <v>0</v>
      </c>
      <c r="V28" s="81">
        <f>'Heros Special X'!W28</f>
        <v>0</v>
      </c>
    </row>
    <row r="29" spans="1:22" x14ac:dyDescent="0.15">
      <c r="A29" s="26" t="b">
        <f>AND(IF((B29=Calculator!$B$45),1,0),IF((E29=Calculator!$D$45),1,0), IF((C29=Calculator!$G$45),1,0))</f>
        <v>0</v>
      </c>
      <c r="B29" s="62">
        <f>'Heros Special X'!B29</f>
        <v>0</v>
      </c>
      <c r="C29" s="62">
        <f>'Heros Special X'!C29</f>
        <v>0</v>
      </c>
      <c r="D29" s="62">
        <f>'Heros Special X'!D29</f>
        <v>0</v>
      </c>
      <c r="E29" s="62">
        <f>'Heros Special X'!E29</f>
        <v>0</v>
      </c>
      <c r="F29" s="62" t="str">
        <f>'Heros Special X'!F29</f>
        <v>Cooldown</v>
      </c>
      <c r="G29" s="62" t="str">
        <f>'Heros Special X'!G29</f>
        <v>Energy Cost</v>
      </c>
      <c r="H29" s="62" t="str">
        <f>'Heros Special X'!H29</f>
        <v>Damage</v>
      </c>
      <c r="I29" s="62">
        <f>'Heros Special X'!I29</f>
        <v>0</v>
      </c>
      <c r="J29" s="62">
        <f>'Heros Special X'!J29</f>
        <v>0</v>
      </c>
      <c r="K29" s="62">
        <f>'Heros Special X'!K29</f>
        <v>0</v>
      </c>
      <c r="L29" s="62" t="str">
        <f>'Heros Special X'!L29</f>
        <v>Crystal Ratio</v>
      </c>
      <c r="M29" s="62" t="str">
        <f>'Heros Special X'!M29</f>
        <v>Weapon Ratio</v>
      </c>
      <c r="N29" s="62">
        <f>'Heros Special X'!N29</f>
        <v>0</v>
      </c>
      <c r="O29" s="62">
        <f>'Heros Special X'!O29</f>
        <v>0</v>
      </c>
      <c r="P29" s="62">
        <f>'Heros Special X'!P29</f>
        <v>0</v>
      </c>
      <c r="Q29" s="62">
        <f>'Heros Special X'!Q29</f>
        <v>0</v>
      </c>
      <c r="R29" s="81">
        <f>'Heros Special X'!Q29</f>
        <v>0</v>
      </c>
      <c r="S29" s="81" t="str">
        <f>'Heros Special X'!T29</f>
        <v>Bonus Def</v>
      </c>
      <c r="T29" s="81" t="str">
        <f>'Heros Special X'!U29</f>
        <v>Stun Duration</v>
      </c>
      <c r="U29" s="81">
        <f>'Heros Special X'!V29</f>
        <v>0</v>
      </c>
      <c r="V29" s="81">
        <f>'Heros Special X'!W29</f>
        <v>0</v>
      </c>
    </row>
    <row r="30" spans="1:22" x14ac:dyDescent="0.15">
      <c r="A30" s="26" t="b">
        <f>AND(IF((B30=Calculator!$B$45),1,0),IF((E30=Calculator!$D$45),1,0), IF((C30=Calculator!$G$45),1,0))</f>
        <v>0</v>
      </c>
      <c r="B30" s="62" t="str">
        <f>'Heros Special X'!B30</f>
        <v>Adagio</v>
      </c>
      <c r="C30" s="62" t="str">
        <f>'Heros Special X'!C30</f>
        <v>C</v>
      </c>
      <c r="D30" s="62" t="str">
        <f>'Heros Special X'!D30</f>
        <v>Verse of Judgement</v>
      </c>
      <c r="E30" s="62">
        <f>'Heros Special X'!E30</f>
        <v>1</v>
      </c>
      <c r="F30" s="62">
        <f>'Heros Special X'!F30</f>
        <v>110</v>
      </c>
      <c r="G30" s="62">
        <f>'Heros Special X'!G30</f>
        <v>140</v>
      </c>
      <c r="H30" s="62">
        <f>'Heros Special X'!H30</f>
        <v>430</v>
      </c>
      <c r="I30" s="62">
        <f>'Heros Special X'!I30</f>
        <v>0</v>
      </c>
      <c r="J30" s="62">
        <f>'Heros Special X'!J30</f>
        <v>0</v>
      </c>
      <c r="K30" s="62">
        <f>'Heros Special X'!K30</f>
        <v>0</v>
      </c>
      <c r="L30" s="62">
        <f>'Heros Special X'!L30</f>
        <v>1.4</v>
      </c>
      <c r="M30" s="62">
        <f>'Heros Special X'!M30</f>
        <v>0</v>
      </c>
      <c r="N30" s="62">
        <f>'Heros Special X'!N30</f>
        <v>0</v>
      </c>
      <c r="O30" s="62">
        <f>'Heros Special X'!O30</f>
        <v>0</v>
      </c>
      <c r="P30" s="62">
        <f>'Heros Special X'!P30</f>
        <v>0</v>
      </c>
      <c r="Q30" s="62">
        <f>'Heros Special X'!Q30</f>
        <v>0</v>
      </c>
      <c r="R30" s="81">
        <f>'Heros Special X'!Q30</f>
        <v>0</v>
      </c>
      <c r="S30" s="81">
        <f>'Heros Special X'!T30</f>
        <v>50</v>
      </c>
      <c r="T30" s="81">
        <f>'Heros Special X'!U30</f>
        <v>2.2000000000000002</v>
      </c>
      <c r="U30" s="81">
        <f>'Heros Special X'!V30</f>
        <v>0</v>
      </c>
      <c r="V30" s="81">
        <f>'Heros Special X'!W30</f>
        <v>0</v>
      </c>
    </row>
    <row r="31" spans="1:22" x14ac:dyDescent="0.15">
      <c r="A31" s="26" t="b">
        <f>AND(IF((B31=Calculator!$B$45),1,0),IF((E31=Calculator!$D$45),1,0), IF((C31=Calculator!$G$45),1,0))</f>
        <v>0</v>
      </c>
      <c r="B31" s="62" t="str">
        <f>'Heros Special X'!B31</f>
        <v>Adagio</v>
      </c>
      <c r="C31" s="62" t="str">
        <f>'Heros Special X'!C31</f>
        <v>C</v>
      </c>
      <c r="D31" s="62" t="str">
        <f>'Heros Special X'!D31</f>
        <v>Verse of Judgement</v>
      </c>
      <c r="E31" s="62">
        <f>'Heros Special X'!E31</f>
        <v>2</v>
      </c>
      <c r="F31" s="62">
        <f>'Heros Special X'!F31</f>
        <v>90</v>
      </c>
      <c r="G31" s="62">
        <f>'Heros Special X'!G31</f>
        <v>190</v>
      </c>
      <c r="H31" s="62">
        <f>'Heros Special X'!H31</f>
        <v>670</v>
      </c>
      <c r="I31" s="62">
        <f>'Heros Special X'!I31</f>
        <v>0</v>
      </c>
      <c r="J31" s="62">
        <f>'Heros Special X'!J31</f>
        <v>0</v>
      </c>
      <c r="K31" s="62">
        <f>'Heros Special X'!K31</f>
        <v>0</v>
      </c>
      <c r="L31" s="62">
        <f>'Heros Special X'!L31</f>
        <v>1.4</v>
      </c>
      <c r="M31" s="62">
        <f>'Heros Special X'!M31</f>
        <v>0</v>
      </c>
      <c r="N31" s="62">
        <f>'Heros Special X'!N31</f>
        <v>0</v>
      </c>
      <c r="O31" s="62">
        <f>'Heros Special X'!O31</f>
        <v>0</v>
      </c>
      <c r="P31" s="62">
        <f>'Heros Special X'!P31</f>
        <v>0</v>
      </c>
      <c r="Q31" s="62">
        <f>'Heros Special X'!Q31</f>
        <v>0</v>
      </c>
      <c r="R31" s="81">
        <f>'Heros Special X'!Q31</f>
        <v>0</v>
      </c>
      <c r="S31" s="81">
        <f>'Heros Special X'!T31</f>
        <v>50</v>
      </c>
      <c r="T31" s="81">
        <f>'Heros Special X'!U31</f>
        <v>2.2000000000000002</v>
      </c>
      <c r="U31" s="81">
        <f>'Heros Special X'!V31</f>
        <v>0</v>
      </c>
      <c r="V31" s="81">
        <f>'Heros Special X'!W31</f>
        <v>0</v>
      </c>
    </row>
    <row r="32" spans="1:22" x14ac:dyDescent="0.15">
      <c r="A32" s="26" t="b">
        <f>AND(IF((B32=Calculator!$B$45),1,0),IF((E32=Calculator!$D$45),1,0), IF((C32=Calculator!$G$45),1,0))</f>
        <v>0</v>
      </c>
      <c r="B32" s="62" t="str">
        <f>'Heros Special X'!B32</f>
        <v>Adagio</v>
      </c>
      <c r="C32" s="62" t="str">
        <f>'Heros Special X'!C32</f>
        <v>C</v>
      </c>
      <c r="D32" s="62" t="str">
        <f>'Heros Special X'!D32</f>
        <v>Verse of Judgement</v>
      </c>
      <c r="E32" s="62">
        <f>'Heros Special X'!E32</f>
        <v>3</v>
      </c>
      <c r="F32" s="62">
        <f>'Heros Special X'!F32</f>
        <v>70</v>
      </c>
      <c r="G32" s="62">
        <f>'Heros Special X'!G32</f>
        <v>240</v>
      </c>
      <c r="H32" s="62">
        <f>'Heros Special X'!H32</f>
        <v>910</v>
      </c>
      <c r="I32" s="62">
        <f>'Heros Special X'!I32</f>
        <v>0</v>
      </c>
      <c r="J32" s="62">
        <f>'Heros Special X'!J32</f>
        <v>0</v>
      </c>
      <c r="K32" s="62">
        <f>'Heros Special X'!K32</f>
        <v>0</v>
      </c>
      <c r="L32" s="62">
        <f>'Heros Special X'!L32</f>
        <v>1.4</v>
      </c>
      <c r="M32" s="62">
        <f>'Heros Special X'!M32</f>
        <v>0</v>
      </c>
      <c r="N32" s="62">
        <f>'Heros Special X'!N32</f>
        <v>0</v>
      </c>
      <c r="O32" s="62">
        <f>'Heros Special X'!O32</f>
        <v>0</v>
      </c>
      <c r="P32" s="62">
        <f>'Heros Special X'!P32</f>
        <v>0</v>
      </c>
      <c r="Q32" s="62">
        <f>'Heros Special X'!Q32</f>
        <v>0</v>
      </c>
      <c r="R32" s="81">
        <f>'Heros Special X'!Q32</f>
        <v>0</v>
      </c>
      <c r="S32" s="81">
        <f>'Heros Special X'!T32</f>
        <v>50</v>
      </c>
      <c r="T32" s="81">
        <f>'Heros Special X'!U32</f>
        <v>2.2000000000000002</v>
      </c>
      <c r="U32" s="81">
        <f>'Heros Special X'!V32</f>
        <v>0</v>
      </c>
      <c r="V32" s="81">
        <f>'Heros Special X'!W32</f>
        <v>0</v>
      </c>
    </row>
    <row r="33" spans="1:22" x14ac:dyDescent="0.15">
      <c r="A33" s="26" t="b">
        <f>AND(IF((B33=Calculator!$B$45),1,0),IF((E33=Calculator!$D$45),1,0), IF((C33=Calculator!$G$45),1,0))</f>
        <v>0</v>
      </c>
      <c r="B33" s="62">
        <f>'Heros Special X'!B33</f>
        <v>0</v>
      </c>
      <c r="C33" s="62">
        <f>'Heros Special X'!C33</f>
        <v>0</v>
      </c>
      <c r="D33" s="62">
        <f>'Heros Special X'!D33</f>
        <v>0</v>
      </c>
      <c r="E33" s="62">
        <f>'Heros Special X'!E33</f>
        <v>0</v>
      </c>
      <c r="F33" s="62" t="str">
        <f>'Heros Special X'!F33</f>
        <v>Cooldown</v>
      </c>
      <c r="G33" s="62" t="str">
        <f>'Heros Special X'!G33</f>
        <v>Energy Cost</v>
      </c>
      <c r="H33" s="62">
        <f>'Heros Special X'!H33</f>
        <v>0</v>
      </c>
      <c r="I33" s="62">
        <f>'Heros Special X'!I33</f>
        <v>0</v>
      </c>
      <c r="J33" s="62" t="str">
        <f>'Heros Special X'!J33</f>
        <v>(Bonus) Damage</v>
      </c>
      <c r="K33" s="62">
        <f>'Heros Special X'!K33</f>
        <v>0</v>
      </c>
      <c r="L33" s="62" t="str">
        <f>'Heros Special X'!L33</f>
        <v>Crystal Ratio</v>
      </c>
      <c r="M33" s="62" t="str">
        <f>'Heros Special X'!M33</f>
        <v>Weapon Ratio</v>
      </c>
      <c r="N33" s="62">
        <f>'Heros Special X'!N33</f>
        <v>0</v>
      </c>
      <c r="O33" s="62">
        <f>'Heros Special X'!O33</f>
        <v>0</v>
      </c>
      <c r="P33" s="62">
        <f>'Heros Special X'!P33</f>
        <v>0</v>
      </c>
      <c r="Q33" s="62">
        <f>'Heros Special X'!Q33</f>
        <v>0</v>
      </c>
      <c r="R33" s="81">
        <f>'Heros Special X'!Q33</f>
        <v>0</v>
      </c>
      <c r="S33" s="81" t="str">
        <f>'Heros Special X'!T33</f>
        <v>Stun Duration</v>
      </c>
      <c r="T33" s="81">
        <f>'Heros Special X'!U33</f>
        <v>0</v>
      </c>
      <c r="U33" s="81">
        <f>'Heros Special X'!V33</f>
        <v>0</v>
      </c>
      <c r="V33" s="81">
        <f>'Heros Special X'!W33</f>
        <v>0</v>
      </c>
    </row>
    <row r="34" spans="1:22" x14ac:dyDescent="0.15">
      <c r="A34" s="26" t="b">
        <f>AND(IF((B34=Calculator!$B$45),1,0),IF((E34=Calculator!$D$45),1,0), IF((C34=Calculator!$G$45),1,0))</f>
        <v>0</v>
      </c>
      <c r="B34" s="62" t="str">
        <f>'Heros Special X'!B34</f>
        <v>Glaive</v>
      </c>
      <c r="C34" s="62" t="str">
        <f>'Heros Special X'!C34</f>
        <v>A</v>
      </c>
      <c r="D34" s="62" t="str">
        <f>'Heros Special X'!D34</f>
        <v>Afterburn</v>
      </c>
      <c r="E34" s="62">
        <f>'Heros Special X'!E34</f>
        <v>1</v>
      </c>
      <c r="F34" s="62">
        <f>'Heros Special X'!F34</f>
        <v>25</v>
      </c>
      <c r="G34" s="62">
        <f>'Heros Special X'!G34</f>
        <v>120</v>
      </c>
      <c r="H34" s="62">
        <f>'Heros Special X'!H34</f>
        <v>0</v>
      </c>
      <c r="I34" s="62">
        <f>'Heros Special X'!I34</f>
        <v>0</v>
      </c>
      <c r="J34" s="62">
        <f>'Heros Special X'!J34</f>
        <v>80</v>
      </c>
      <c r="K34" s="62">
        <f>'Heros Special X'!K34</f>
        <v>0</v>
      </c>
      <c r="L34" s="62">
        <f>'Heros Special X'!L34</f>
        <v>1</v>
      </c>
      <c r="M34" s="62">
        <f>'Heros Special X'!M34</f>
        <v>0</v>
      </c>
      <c r="N34" s="62">
        <f>'Heros Special X'!N34</f>
        <v>0</v>
      </c>
      <c r="O34" s="62">
        <f>'Heros Special X'!O34</f>
        <v>0</v>
      </c>
      <c r="P34" s="62">
        <f>'Heros Special X'!P34</f>
        <v>0</v>
      </c>
      <c r="Q34" s="62">
        <f>'Heros Special X'!Q34</f>
        <v>0</v>
      </c>
      <c r="R34" s="81">
        <f>'Heros Special X'!Q34</f>
        <v>0</v>
      </c>
      <c r="S34" s="81" t="str">
        <f>'Heros Special X'!T34</f>
        <v>?</v>
      </c>
      <c r="T34" s="81">
        <f>'Heros Special X'!U34</f>
        <v>0</v>
      </c>
      <c r="U34" s="81">
        <f>'Heros Special X'!V34</f>
        <v>0</v>
      </c>
      <c r="V34" s="81">
        <f>'Heros Special X'!W34</f>
        <v>0</v>
      </c>
    </row>
    <row r="35" spans="1:22" x14ac:dyDescent="0.15">
      <c r="A35" s="26" t="b">
        <f>AND(IF((B35=Calculator!$B$45),1,0),IF((E35=Calculator!$D$45),1,0), IF((C35=Calculator!$G$45),1,0))</f>
        <v>0</v>
      </c>
      <c r="B35" s="62" t="str">
        <f>'Heros Special X'!B35</f>
        <v>Glaive</v>
      </c>
      <c r="C35" s="62" t="str">
        <f>'Heros Special X'!C35</f>
        <v>A</v>
      </c>
      <c r="D35" s="62" t="str">
        <f>'Heros Special X'!D35</f>
        <v>Afterburn</v>
      </c>
      <c r="E35" s="62">
        <f>'Heros Special X'!E35</f>
        <v>2</v>
      </c>
      <c r="F35" s="62">
        <f>'Heros Special X'!F35</f>
        <v>24</v>
      </c>
      <c r="G35" s="62">
        <f>'Heros Special X'!G35</f>
        <v>120</v>
      </c>
      <c r="H35" s="62">
        <f>'Heros Special X'!H35</f>
        <v>0</v>
      </c>
      <c r="I35" s="62">
        <f>'Heros Special X'!I35</f>
        <v>0</v>
      </c>
      <c r="J35" s="62">
        <f>'Heros Special X'!J35</f>
        <v>160</v>
      </c>
      <c r="K35" s="62">
        <f>'Heros Special X'!K35</f>
        <v>0</v>
      </c>
      <c r="L35" s="62">
        <f>'Heros Special X'!L35</f>
        <v>1</v>
      </c>
      <c r="M35" s="62">
        <f>'Heros Special X'!M35</f>
        <v>0</v>
      </c>
      <c r="N35" s="62">
        <f>'Heros Special X'!N35</f>
        <v>0</v>
      </c>
      <c r="O35" s="62">
        <f>'Heros Special X'!O35</f>
        <v>0</v>
      </c>
      <c r="P35" s="62">
        <f>'Heros Special X'!P35</f>
        <v>0</v>
      </c>
      <c r="Q35" s="62">
        <f>'Heros Special X'!Q35</f>
        <v>0</v>
      </c>
      <c r="R35" s="81">
        <f>'Heros Special X'!Q35</f>
        <v>0</v>
      </c>
      <c r="S35" s="81" t="str">
        <f>'Heros Special X'!T35</f>
        <v>?</v>
      </c>
      <c r="T35" s="81">
        <f>'Heros Special X'!U35</f>
        <v>0</v>
      </c>
      <c r="U35" s="81">
        <f>'Heros Special X'!V35</f>
        <v>0</v>
      </c>
      <c r="V35" s="81">
        <f>'Heros Special X'!W35</f>
        <v>0</v>
      </c>
    </row>
    <row r="36" spans="1:22" x14ac:dyDescent="0.15">
      <c r="A36" s="26" t="b">
        <f>AND(IF((B36=Calculator!$B$45),1,0),IF((E36=Calculator!$D$45),1,0), IF((C36=Calculator!$G$45),1,0))</f>
        <v>0</v>
      </c>
      <c r="B36" s="62" t="str">
        <f>'Heros Special X'!B36</f>
        <v>Glaive</v>
      </c>
      <c r="C36" s="62" t="str">
        <f>'Heros Special X'!C36</f>
        <v>A</v>
      </c>
      <c r="D36" s="62" t="str">
        <f>'Heros Special X'!D36</f>
        <v>Afterburn</v>
      </c>
      <c r="E36" s="62">
        <f>'Heros Special X'!E36</f>
        <v>3</v>
      </c>
      <c r="F36" s="62">
        <f>'Heros Special X'!F36</f>
        <v>23</v>
      </c>
      <c r="G36" s="62">
        <f>'Heros Special X'!G36</f>
        <v>120</v>
      </c>
      <c r="H36" s="62">
        <f>'Heros Special X'!H36</f>
        <v>0</v>
      </c>
      <c r="I36" s="62">
        <f>'Heros Special X'!I36</f>
        <v>0</v>
      </c>
      <c r="J36" s="62">
        <f>'Heros Special X'!J36</f>
        <v>240</v>
      </c>
      <c r="K36" s="62">
        <f>'Heros Special X'!K36</f>
        <v>0</v>
      </c>
      <c r="L36" s="62">
        <f>'Heros Special X'!L36</f>
        <v>1</v>
      </c>
      <c r="M36" s="62">
        <f>'Heros Special X'!M36</f>
        <v>0</v>
      </c>
      <c r="N36" s="62">
        <f>'Heros Special X'!N36</f>
        <v>0</v>
      </c>
      <c r="O36" s="62">
        <f>'Heros Special X'!O36</f>
        <v>0</v>
      </c>
      <c r="P36" s="62">
        <f>'Heros Special X'!P36</f>
        <v>0</v>
      </c>
      <c r="Q36" s="62">
        <f>'Heros Special X'!Q36</f>
        <v>0</v>
      </c>
      <c r="R36" s="81">
        <f>'Heros Special X'!Q36</f>
        <v>0</v>
      </c>
      <c r="S36" s="81" t="str">
        <f>'Heros Special X'!T36</f>
        <v>?</v>
      </c>
      <c r="T36" s="81">
        <f>'Heros Special X'!U36</f>
        <v>0</v>
      </c>
      <c r="U36" s="81">
        <f>'Heros Special X'!V36</f>
        <v>0</v>
      </c>
      <c r="V36" s="81">
        <f>'Heros Special X'!W36</f>
        <v>0</v>
      </c>
    </row>
    <row r="37" spans="1:22" x14ac:dyDescent="0.15">
      <c r="A37" s="26" t="b">
        <f>AND(IF((B37=Calculator!$B$45),1,0),IF((E37=Calculator!$D$45),1,0), IF((C37=Calculator!$G$45),1,0))</f>
        <v>0</v>
      </c>
      <c r="B37" s="62" t="str">
        <f>'Heros Special X'!B37</f>
        <v>Glaive</v>
      </c>
      <c r="C37" s="62" t="str">
        <f>'Heros Special X'!C37</f>
        <v>A</v>
      </c>
      <c r="D37" s="62" t="str">
        <f>'Heros Special X'!D37</f>
        <v>Afterburn</v>
      </c>
      <c r="E37" s="62">
        <f>'Heros Special X'!E37</f>
        <v>4</v>
      </c>
      <c r="F37" s="62">
        <f>'Heros Special X'!F37</f>
        <v>22</v>
      </c>
      <c r="G37" s="62">
        <f>'Heros Special X'!G37</f>
        <v>120</v>
      </c>
      <c r="H37" s="62">
        <f>'Heros Special X'!H37</f>
        <v>0</v>
      </c>
      <c r="I37" s="62">
        <f>'Heros Special X'!I37</f>
        <v>0</v>
      </c>
      <c r="J37" s="62">
        <f>'Heros Special X'!J37</f>
        <v>320</v>
      </c>
      <c r="K37" s="62">
        <f>'Heros Special X'!K37</f>
        <v>0</v>
      </c>
      <c r="L37" s="62">
        <f>'Heros Special X'!L37</f>
        <v>1</v>
      </c>
      <c r="M37" s="62">
        <f>'Heros Special X'!M37</f>
        <v>0</v>
      </c>
      <c r="N37" s="62">
        <f>'Heros Special X'!N37</f>
        <v>0</v>
      </c>
      <c r="O37" s="62">
        <f>'Heros Special X'!O37</f>
        <v>0</v>
      </c>
      <c r="P37" s="62">
        <f>'Heros Special X'!P37</f>
        <v>0</v>
      </c>
      <c r="Q37" s="62">
        <f>'Heros Special X'!Q37</f>
        <v>0</v>
      </c>
      <c r="R37" s="81">
        <f>'Heros Special X'!Q37</f>
        <v>0</v>
      </c>
      <c r="S37" s="81" t="str">
        <f>'Heros Special X'!T37</f>
        <v>?</v>
      </c>
      <c r="T37" s="81">
        <f>'Heros Special X'!U37</f>
        <v>0</v>
      </c>
      <c r="U37" s="81">
        <f>'Heros Special X'!V37</f>
        <v>0</v>
      </c>
      <c r="V37" s="81">
        <f>'Heros Special X'!W37</f>
        <v>0</v>
      </c>
    </row>
    <row r="38" spans="1:22" x14ac:dyDescent="0.15">
      <c r="A38" s="26" t="b">
        <f>AND(IF((B38=Calculator!$B$45),1,0),IF((E38=Calculator!$D$45),1,0), IF((C38=Calculator!$G$45),1,0))</f>
        <v>0</v>
      </c>
      <c r="B38" s="62" t="str">
        <f>'Heros Special X'!B38</f>
        <v>Glaive</v>
      </c>
      <c r="C38" s="62" t="str">
        <f>'Heros Special X'!C38</f>
        <v>A</v>
      </c>
      <c r="D38" s="62" t="str">
        <f>'Heros Special X'!D38</f>
        <v>Afterburn</v>
      </c>
      <c r="E38" s="62">
        <f>'Heros Special X'!E38</f>
        <v>5</v>
      </c>
      <c r="F38" s="62">
        <f>'Heros Special X'!F38</f>
        <v>12</v>
      </c>
      <c r="G38" s="62">
        <f>'Heros Special X'!G38</f>
        <v>120</v>
      </c>
      <c r="H38" s="62">
        <f>'Heros Special X'!H38</f>
        <v>0</v>
      </c>
      <c r="I38" s="62">
        <f>'Heros Special X'!I38</f>
        <v>0</v>
      </c>
      <c r="J38" s="62">
        <f>'Heros Special X'!J38</f>
        <v>400</v>
      </c>
      <c r="K38" s="62">
        <f>'Heros Special X'!K38</f>
        <v>0</v>
      </c>
      <c r="L38" s="62">
        <f>'Heros Special X'!L38</f>
        <v>1</v>
      </c>
      <c r="M38" s="62">
        <f>'Heros Special X'!M38</f>
        <v>0</v>
      </c>
      <c r="N38" s="62">
        <f>'Heros Special X'!N38</f>
        <v>0</v>
      </c>
      <c r="O38" s="62">
        <f>'Heros Special X'!O38</f>
        <v>0</v>
      </c>
      <c r="P38" s="62">
        <f>'Heros Special X'!P38</f>
        <v>0</v>
      </c>
      <c r="Q38" s="62">
        <f>'Heros Special X'!Q38</f>
        <v>0</v>
      </c>
      <c r="R38" s="81">
        <f>'Heros Special X'!Q38</f>
        <v>0</v>
      </c>
      <c r="S38" s="81" t="str">
        <f>'Heros Special X'!T38</f>
        <v>?</v>
      </c>
      <c r="T38" s="81">
        <f>'Heros Special X'!U38</f>
        <v>0</v>
      </c>
      <c r="U38" s="81">
        <f>'Heros Special X'!V38</f>
        <v>0</v>
      </c>
      <c r="V38" s="81">
        <f>'Heros Special X'!W38</f>
        <v>0</v>
      </c>
    </row>
    <row r="39" spans="1:22" x14ac:dyDescent="0.15">
      <c r="A39" s="26" t="b">
        <f>AND(IF((B39=Calculator!$B$45),1,0),IF((E39=Calculator!$D$45),1,0), IF((C39=Calculator!$G$45),1,0))</f>
        <v>0</v>
      </c>
      <c r="B39" s="62">
        <f>'Heros Special X'!B39</f>
        <v>0</v>
      </c>
      <c r="C39" s="62">
        <f>'Heros Special X'!C39</f>
        <v>0</v>
      </c>
      <c r="D39" s="62">
        <f>'Heros Special X'!D39</f>
        <v>0</v>
      </c>
      <c r="E39" s="62">
        <f>'Heros Special X'!E39</f>
        <v>0</v>
      </c>
      <c r="F39" s="62" t="str">
        <f>'Heros Special X'!F39</f>
        <v>Cooldown</v>
      </c>
      <c r="G39" s="62" t="str">
        <f>'Heros Special X'!G39</f>
        <v>Energy Cost</v>
      </c>
      <c r="H39" s="62">
        <f>'Heros Special X'!H39</f>
        <v>0</v>
      </c>
      <c r="I39" s="62">
        <f>'Heros Special X'!I39</f>
        <v>0</v>
      </c>
      <c r="J39" s="62">
        <f>'Heros Special X'!J39</f>
        <v>0</v>
      </c>
      <c r="K39" s="62">
        <f>'Heros Special X'!K39</f>
        <v>0</v>
      </c>
      <c r="L39" s="62" t="str">
        <f>'Heros Special X'!L39</f>
        <v>Crystal Ratio</v>
      </c>
      <c r="M39" s="62" t="str">
        <f>'Heros Special X'!M39</f>
        <v>Weapon Ratio</v>
      </c>
      <c r="N39" s="62" t="str">
        <f>'Heros Special X'!N39</f>
        <v>Critical Chance</v>
      </c>
      <c r="O39" s="62" t="str">
        <f>'Heros Special X'!O39</f>
        <v>Critical Damage</v>
      </c>
      <c r="P39" s="62">
        <f>'Heros Special X'!P39</f>
        <v>0</v>
      </c>
      <c r="Q39" s="62">
        <f>'Heros Special X'!Q39</f>
        <v>0</v>
      </c>
      <c r="R39" s="81">
        <f>'Heros Special X'!Q39</f>
        <v>0</v>
      </c>
      <c r="S39" s="81">
        <f>'Heros Special X'!T39</f>
        <v>0</v>
      </c>
      <c r="T39" s="81">
        <f>'Heros Special X'!U39</f>
        <v>0</v>
      </c>
      <c r="U39" s="81">
        <f>'Heros Special X'!V39</f>
        <v>0</v>
      </c>
      <c r="V39" s="81">
        <f>'Heros Special X'!W39</f>
        <v>0</v>
      </c>
    </row>
    <row r="40" spans="1:22" x14ac:dyDescent="0.15">
      <c r="A40" s="26" t="b">
        <f>AND(IF((B40=Calculator!$B$45),1,0),IF((E40=Calculator!$D$45),1,0), IF((C40=Calculator!$G$45),1,0))</f>
        <v>0</v>
      </c>
      <c r="B40" s="62" t="str">
        <f>'Heros Special X'!B40</f>
        <v>Glaive</v>
      </c>
      <c r="C40" s="62" t="str">
        <f>'Heros Special X'!C40</f>
        <v>B</v>
      </c>
      <c r="D40" s="62" t="str">
        <f>'Heros Special X'!D40</f>
        <v>Twisted Stroke</v>
      </c>
      <c r="E40" s="62">
        <f>'Heros Special X'!E40</f>
        <v>1</v>
      </c>
      <c r="F40" s="62">
        <f>'Heros Special X'!F40</f>
        <v>12</v>
      </c>
      <c r="G40" s="62">
        <f>'Heros Special X'!G40</f>
        <v>50</v>
      </c>
      <c r="H40" s="62">
        <f>'Heros Special X'!H40</f>
        <v>0</v>
      </c>
      <c r="I40" s="62">
        <f>'Heros Special X'!I40</f>
        <v>0</v>
      </c>
      <c r="J40" s="62">
        <f>'Heros Special X'!J40</f>
        <v>0</v>
      </c>
      <c r="K40" s="62">
        <f>'Heros Special X'!K40</f>
        <v>0</v>
      </c>
      <c r="L40" s="62">
        <f>'Heros Special X'!L40</f>
        <v>1.2</v>
      </c>
      <c r="M40" s="62">
        <f>'Heros Special X'!M40</f>
        <v>0</v>
      </c>
      <c r="N40" s="62">
        <f>'Heros Special X'!N40</f>
        <v>0.09</v>
      </c>
      <c r="O40" s="62">
        <f>'Heros Special X'!O40</f>
        <v>0.3</v>
      </c>
      <c r="P40" s="62">
        <f>'Heros Special X'!P40</f>
        <v>0</v>
      </c>
      <c r="Q40" s="62">
        <f>'Heros Special X'!Q40</f>
        <v>0</v>
      </c>
      <c r="R40" s="81">
        <f>'Heros Special X'!Q40</f>
        <v>0</v>
      </c>
      <c r="S40" s="81">
        <f>'Heros Special X'!T40</f>
        <v>0</v>
      </c>
      <c r="T40" s="81">
        <f>'Heros Special X'!U40</f>
        <v>0</v>
      </c>
      <c r="U40" s="81">
        <f>'Heros Special X'!V40</f>
        <v>0</v>
      </c>
      <c r="V40" s="81">
        <f>'Heros Special X'!W40</f>
        <v>0</v>
      </c>
    </row>
    <row r="41" spans="1:22" x14ac:dyDescent="0.15">
      <c r="A41" s="26" t="b">
        <f>AND(IF((B41=Calculator!$B$45),1,0),IF((E41=Calculator!$D$45),1,0), IF((C41=Calculator!$G$45),1,0))</f>
        <v>0</v>
      </c>
      <c r="B41" s="62" t="str">
        <f>'Heros Special X'!B41</f>
        <v>Glaive</v>
      </c>
      <c r="C41" s="62" t="str">
        <f>'Heros Special X'!C41</f>
        <v>B</v>
      </c>
      <c r="D41" s="62" t="str">
        <f>'Heros Special X'!D41</f>
        <v>Twisted Stroke</v>
      </c>
      <c r="E41" s="62">
        <f>'Heros Special X'!E41</f>
        <v>2</v>
      </c>
      <c r="F41" s="62">
        <f>'Heros Special X'!F41</f>
        <v>11</v>
      </c>
      <c r="G41" s="62">
        <f>'Heros Special X'!G41</f>
        <v>58</v>
      </c>
      <c r="H41" s="62">
        <f>'Heros Special X'!H41</f>
        <v>0</v>
      </c>
      <c r="I41" s="62">
        <f>'Heros Special X'!I41</f>
        <v>0</v>
      </c>
      <c r="J41" s="62">
        <f>'Heros Special X'!J41</f>
        <v>0</v>
      </c>
      <c r="K41" s="62">
        <f>'Heros Special X'!K41</f>
        <v>0</v>
      </c>
      <c r="L41" s="62">
        <f>'Heros Special X'!L41</f>
        <v>1.2</v>
      </c>
      <c r="M41" s="62">
        <f>'Heros Special X'!M41</f>
        <v>0</v>
      </c>
      <c r="N41" s="62">
        <f>'Heros Special X'!N41</f>
        <v>0.13</v>
      </c>
      <c r="O41" s="62">
        <f>'Heros Special X'!O41</f>
        <v>0.35</v>
      </c>
      <c r="P41" s="62">
        <f>'Heros Special X'!P41</f>
        <v>0</v>
      </c>
      <c r="Q41" s="62">
        <f>'Heros Special X'!Q41</f>
        <v>0</v>
      </c>
      <c r="R41" s="81">
        <f>'Heros Special X'!Q41</f>
        <v>0</v>
      </c>
      <c r="S41" s="81">
        <f>'Heros Special X'!T41</f>
        <v>0</v>
      </c>
      <c r="T41" s="81">
        <f>'Heros Special X'!U41</f>
        <v>0</v>
      </c>
      <c r="U41" s="81">
        <f>'Heros Special X'!V41</f>
        <v>0</v>
      </c>
      <c r="V41" s="81">
        <f>'Heros Special X'!W41</f>
        <v>0</v>
      </c>
    </row>
    <row r="42" spans="1:22" x14ac:dyDescent="0.15">
      <c r="A42" s="26" t="b">
        <f>AND(IF((B42=Calculator!$B$45),1,0),IF((E42=Calculator!$D$45),1,0), IF((C42=Calculator!$G$45),1,0))</f>
        <v>0</v>
      </c>
      <c r="B42" s="62" t="str">
        <f>'Heros Special X'!B42</f>
        <v>Glaive</v>
      </c>
      <c r="C42" s="62" t="str">
        <f>'Heros Special X'!C42</f>
        <v>B</v>
      </c>
      <c r="D42" s="62" t="str">
        <f>'Heros Special X'!D42</f>
        <v>Twisted Stroke</v>
      </c>
      <c r="E42" s="62">
        <f>'Heros Special X'!E42</f>
        <v>3</v>
      </c>
      <c r="F42" s="62">
        <f>'Heros Special X'!F42</f>
        <v>10</v>
      </c>
      <c r="G42" s="62">
        <f>'Heros Special X'!G42</f>
        <v>66</v>
      </c>
      <c r="H42" s="62">
        <f>'Heros Special X'!H42</f>
        <v>0</v>
      </c>
      <c r="I42" s="62">
        <f>'Heros Special X'!I42</f>
        <v>0</v>
      </c>
      <c r="J42" s="62">
        <f>'Heros Special X'!J42</f>
        <v>0</v>
      </c>
      <c r="K42" s="62">
        <f>'Heros Special X'!K42</f>
        <v>0</v>
      </c>
      <c r="L42" s="62">
        <f>'Heros Special X'!L42</f>
        <v>1.2</v>
      </c>
      <c r="M42" s="62">
        <f>'Heros Special X'!M42</f>
        <v>0</v>
      </c>
      <c r="N42" s="62">
        <f>'Heros Special X'!N42</f>
        <v>0.17</v>
      </c>
      <c r="O42" s="62">
        <f>'Heros Special X'!O42</f>
        <v>0.4</v>
      </c>
      <c r="P42" s="62">
        <f>'Heros Special X'!P42</f>
        <v>0</v>
      </c>
      <c r="Q42" s="62">
        <f>'Heros Special X'!Q42</f>
        <v>0</v>
      </c>
      <c r="R42" s="81">
        <f>'Heros Special X'!Q42</f>
        <v>0</v>
      </c>
      <c r="S42" s="81">
        <f>'Heros Special X'!T42</f>
        <v>0</v>
      </c>
      <c r="T42" s="81">
        <f>'Heros Special X'!U42</f>
        <v>0</v>
      </c>
      <c r="U42" s="81">
        <f>'Heros Special X'!V42</f>
        <v>0</v>
      </c>
      <c r="V42" s="81">
        <f>'Heros Special X'!W42</f>
        <v>0</v>
      </c>
    </row>
    <row r="43" spans="1:22" x14ac:dyDescent="0.15">
      <c r="A43" s="26" t="b">
        <f>AND(IF((B43=Calculator!$B$45),1,0),IF((E43=Calculator!$D$45),1,0), IF((C43=Calculator!$G$45),1,0))</f>
        <v>0</v>
      </c>
      <c r="B43" s="62" t="str">
        <f>'Heros Special X'!B43</f>
        <v>Glaive</v>
      </c>
      <c r="C43" s="62" t="str">
        <f>'Heros Special X'!C43</f>
        <v>B</v>
      </c>
      <c r="D43" s="62" t="str">
        <f>'Heros Special X'!D43</f>
        <v>Twisted Stroke</v>
      </c>
      <c r="E43" s="62">
        <f>'Heros Special X'!E43</f>
        <v>4</v>
      </c>
      <c r="F43" s="62">
        <f>'Heros Special X'!F43</f>
        <v>9</v>
      </c>
      <c r="G43" s="62">
        <f>'Heros Special X'!G43</f>
        <v>74</v>
      </c>
      <c r="H43" s="62">
        <f>'Heros Special X'!H43</f>
        <v>0</v>
      </c>
      <c r="I43" s="62">
        <f>'Heros Special X'!I43</f>
        <v>0</v>
      </c>
      <c r="J43" s="62">
        <f>'Heros Special X'!J43</f>
        <v>0</v>
      </c>
      <c r="K43" s="62">
        <f>'Heros Special X'!K43</f>
        <v>0</v>
      </c>
      <c r="L43" s="62">
        <f>'Heros Special X'!L43</f>
        <v>1.2</v>
      </c>
      <c r="M43" s="62">
        <f>'Heros Special X'!M43</f>
        <v>0</v>
      </c>
      <c r="N43" s="62">
        <f>'Heros Special X'!N43</f>
        <v>0.21</v>
      </c>
      <c r="O43" s="62">
        <f>'Heros Special X'!O43</f>
        <v>0.45</v>
      </c>
      <c r="P43" s="62">
        <f>'Heros Special X'!P43</f>
        <v>0</v>
      </c>
      <c r="Q43" s="62">
        <f>'Heros Special X'!Q43</f>
        <v>0</v>
      </c>
      <c r="R43" s="81">
        <f>'Heros Special X'!Q43</f>
        <v>0</v>
      </c>
      <c r="S43" s="81">
        <f>'Heros Special X'!T43</f>
        <v>0</v>
      </c>
      <c r="T43" s="81">
        <f>'Heros Special X'!U43</f>
        <v>0</v>
      </c>
      <c r="U43" s="81">
        <f>'Heros Special X'!V43</f>
        <v>0</v>
      </c>
      <c r="V43" s="81">
        <f>'Heros Special X'!W43</f>
        <v>0</v>
      </c>
    </row>
    <row r="44" spans="1:22" x14ac:dyDescent="0.15">
      <c r="A44" s="26" t="b">
        <f>AND(IF((B44=Calculator!$B$45),1,0),IF((E44=Calculator!$D$45),1,0), IF((C44=Calculator!$G$45),1,0))</f>
        <v>0</v>
      </c>
      <c r="B44" s="62" t="str">
        <f>'Heros Special X'!B44</f>
        <v>Glaive</v>
      </c>
      <c r="C44" s="62" t="str">
        <f>'Heros Special X'!C44</f>
        <v>B</v>
      </c>
      <c r="D44" s="62" t="str">
        <f>'Heros Special X'!D44</f>
        <v>Twisted Stroke</v>
      </c>
      <c r="E44" s="62">
        <f>'Heros Special X'!E44</f>
        <v>5</v>
      </c>
      <c r="F44" s="62">
        <f>'Heros Special X'!F44</f>
        <v>8</v>
      </c>
      <c r="G44" s="62">
        <f>'Heros Special X'!G44</f>
        <v>82</v>
      </c>
      <c r="H44" s="62">
        <f>'Heros Special X'!H44</f>
        <v>0</v>
      </c>
      <c r="I44" s="62">
        <f>'Heros Special X'!I44</f>
        <v>0</v>
      </c>
      <c r="J44" s="62">
        <f>'Heros Special X'!J44</f>
        <v>0</v>
      </c>
      <c r="K44" s="62">
        <f>'Heros Special X'!K44</f>
        <v>0</v>
      </c>
      <c r="L44" s="62">
        <f>'Heros Special X'!L44</f>
        <v>1.2</v>
      </c>
      <c r="M44" s="62">
        <f>'Heros Special X'!M44</f>
        <v>0</v>
      </c>
      <c r="N44" s="62">
        <f>'Heros Special X'!N44</f>
        <v>0.25</v>
      </c>
      <c r="O44" s="62">
        <f>'Heros Special X'!O44</f>
        <v>0.65</v>
      </c>
      <c r="P44" s="62">
        <f>'Heros Special X'!P44</f>
        <v>0</v>
      </c>
      <c r="Q44" s="62">
        <f>'Heros Special X'!Q44</f>
        <v>0</v>
      </c>
      <c r="R44" s="81">
        <f>'Heros Special X'!Q44</f>
        <v>0</v>
      </c>
      <c r="S44" s="81">
        <f>'Heros Special X'!T44</f>
        <v>0</v>
      </c>
      <c r="T44" s="81">
        <f>'Heros Special X'!U44</f>
        <v>0</v>
      </c>
      <c r="U44" s="81">
        <f>'Heros Special X'!V44</f>
        <v>0</v>
      </c>
      <c r="V44" s="81">
        <f>'Heros Special X'!W44</f>
        <v>0</v>
      </c>
    </row>
    <row r="45" spans="1:22" x14ac:dyDescent="0.15">
      <c r="A45" s="26" t="b">
        <f>AND(IF((B45=Calculator!$B$45),1,0),IF((E45=Calculator!$D$45),1,0), IF((C45=Calculator!$G$45),1,0))</f>
        <v>0</v>
      </c>
      <c r="B45" s="62">
        <f>'Heros Special X'!B45</f>
        <v>0</v>
      </c>
      <c r="C45" s="62">
        <f>'Heros Special X'!C45</f>
        <v>0</v>
      </c>
      <c r="D45" s="62">
        <f>'Heros Special X'!D45</f>
        <v>0</v>
      </c>
      <c r="E45" s="62">
        <f>'Heros Special X'!E45</f>
        <v>0</v>
      </c>
      <c r="F45" s="62" t="str">
        <f>'Heros Special X'!F45</f>
        <v>Cooldown</v>
      </c>
      <c r="G45" s="62" t="str">
        <f>'Heros Special X'!G45</f>
        <v>Energy Cost</v>
      </c>
      <c r="H45" s="62" t="str">
        <f>'Heros Special X'!H45</f>
        <v>Damage</v>
      </c>
      <c r="I45" s="62">
        <f>'Heros Special X'!I45</f>
        <v>0</v>
      </c>
      <c r="J45" s="62">
        <f>'Heros Special X'!J45</f>
        <v>0</v>
      </c>
      <c r="K45" s="62">
        <f>'Heros Special X'!K45</f>
        <v>0</v>
      </c>
      <c r="L45" s="62" t="str">
        <f>'Heros Special X'!L45</f>
        <v>Crystal Ratio</v>
      </c>
      <c r="M45" s="62">
        <f>'Heros Special X'!M45</f>
        <v>0</v>
      </c>
      <c r="N45" s="62">
        <f>'Heros Special X'!N45</f>
        <v>0</v>
      </c>
      <c r="O45" s="62">
        <f>'Heros Special X'!O45</f>
        <v>0</v>
      </c>
      <c r="P45" s="62">
        <f>'Heros Special X'!P45</f>
        <v>0</v>
      </c>
      <c r="Q45" s="62">
        <f>'Heros Special X'!Q45</f>
        <v>0</v>
      </c>
      <c r="R45" s="81">
        <f>'Heros Special X'!Q45</f>
        <v>0</v>
      </c>
      <c r="S45" s="81" t="str">
        <f>'Heros Special X'!T45</f>
        <v>Damage Per Stack</v>
      </c>
      <c r="T45" s="81" t="str">
        <f>'Heros Special X'!U45</f>
        <v>Crystal Ratio</v>
      </c>
      <c r="U45" s="81" t="str">
        <f>'Heros Special X'!V45</f>
        <v>Life Steal Per Stack</v>
      </c>
      <c r="V45" s="81" t="str">
        <f>'Heros Special X'!W45</f>
        <v>MAX STACK</v>
      </c>
    </row>
    <row r="46" spans="1:22" x14ac:dyDescent="0.15">
      <c r="A46" s="26" t="b">
        <f>AND(IF((B46=Calculator!$B$45),1,0),IF((E46=Calculator!$D$45),1,0), IF((C46=Calculator!$G$45),1,0))</f>
        <v>0</v>
      </c>
      <c r="B46" s="62" t="str">
        <f>'Heros Special X'!B46</f>
        <v>Glaive</v>
      </c>
      <c r="C46" s="62" t="str">
        <f>'Heros Special X'!C46</f>
        <v>C</v>
      </c>
      <c r="D46" s="62" t="str">
        <f>'Heros Special X'!D46</f>
        <v>Bloodsong</v>
      </c>
      <c r="E46" s="62">
        <f>'Heros Special X'!E46</f>
        <v>1</v>
      </c>
      <c r="F46" s="62">
        <f>'Heros Special X'!F46</f>
        <v>16</v>
      </c>
      <c r="G46" s="62">
        <f>'Heros Special X'!G46</f>
        <v>40</v>
      </c>
      <c r="H46" s="62">
        <f>'Heros Special X'!H46</f>
        <v>225</v>
      </c>
      <c r="I46" s="62">
        <f>'Heros Special X'!I46</f>
        <v>0</v>
      </c>
      <c r="J46" s="62">
        <f>'Heros Special X'!J46</f>
        <v>0</v>
      </c>
      <c r="K46" s="62">
        <f>'Heros Special X'!K46</f>
        <v>0</v>
      </c>
      <c r="L46" s="62">
        <f>'Heros Special X'!L46</f>
        <v>0.3</v>
      </c>
      <c r="M46" s="62">
        <f>'Heros Special X'!M46</f>
        <v>0</v>
      </c>
      <c r="N46" s="62">
        <f>'Heros Special X'!N46</f>
        <v>0</v>
      </c>
      <c r="O46" s="62">
        <f>'Heros Special X'!O46</f>
        <v>0</v>
      </c>
      <c r="P46" s="62">
        <f>'Heros Special X'!P46</f>
        <v>0</v>
      </c>
      <c r="Q46" s="62">
        <f>'Heros Special X'!Q46</f>
        <v>0</v>
      </c>
      <c r="R46" s="81">
        <f>'Heros Special X'!Q46</f>
        <v>0</v>
      </c>
      <c r="S46" s="81">
        <f>'Heros Special X'!T46</f>
        <v>8</v>
      </c>
      <c r="T46" s="81">
        <f>'Heros Special X'!U46</f>
        <v>1.4999999999999999E-2</v>
      </c>
      <c r="U46" s="81">
        <f>'Heros Special X'!V46</f>
        <v>0.6</v>
      </c>
      <c r="V46" s="81">
        <f>'Heros Special X'!W46</f>
        <v>20</v>
      </c>
    </row>
    <row r="47" spans="1:22" x14ac:dyDescent="0.15">
      <c r="A47" s="26" t="b">
        <f>AND(IF((B47=Calculator!$B$45),1,0),IF((E47=Calculator!$D$45),1,0), IF((C47=Calculator!$G$45),1,0))</f>
        <v>0</v>
      </c>
      <c r="B47" s="62" t="str">
        <f>'Heros Special X'!B47</f>
        <v>Glaive</v>
      </c>
      <c r="C47" s="62" t="str">
        <f>'Heros Special X'!C47</f>
        <v>C</v>
      </c>
      <c r="D47" s="62" t="str">
        <f>'Heros Special X'!D47</f>
        <v>Bloodsong</v>
      </c>
      <c r="E47" s="62">
        <f>'Heros Special X'!E47</f>
        <v>2</v>
      </c>
      <c r="F47" s="62">
        <f>'Heros Special X'!F47</f>
        <v>16</v>
      </c>
      <c r="G47" s="62">
        <f>'Heros Special X'!G47</f>
        <v>50</v>
      </c>
      <c r="H47" s="62">
        <f>'Heros Special X'!H47</f>
        <v>350</v>
      </c>
      <c r="I47" s="62">
        <f>'Heros Special X'!I47</f>
        <v>0</v>
      </c>
      <c r="J47" s="62">
        <f>'Heros Special X'!J47</f>
        <v>0</v>
      </c>
      <c r="K47" s="62">
        <f>'Heros Special X'!K47</f>
        <v>0</v>
      </c>
      <c r="L47" s="62">
        <f>'Heros Special X'!L47</f>
        <v>0.3</v>
      </c>
      <c r="M47" s="62">
        <f>'Heros Special X'!M47</f>
        <v>0</v>
      </c>
      <c r="N47" s="62">
        <f>'Heros Special X'!N47</f>
        <v>0</v>
      </c>
      <c r="O47" s="62">
        <f>'Heros Special X'!O47</f>
        <v>0</v>
      </c>
      <c r="P47" s="62">
        <f>'Heros Special X'!P47</f>
        <v>0</v>
      </c>
      <c r="Q47" s="62">
        <f>'Heros Special X'!Q47</f>
        <v>0</v>
      </c>
      <c r="R47" s="81">
        <f>'Heros Special X'!Q47</f>
        <v>0</v>
      </c>
      <c r="S47" s="81">
        <f>'Heros Special X'!T47</f>
        <v>12</v>
      </c>
      <c r="T47" s="81">
        <f>'Heros Special X'!U47</f>
        <v>1.4999999999999999E-2</v>
      </c>
      <c r="U47" s="81">
        <f>'Heros Special X'!V47</f>
        <v>0.6</v>
      </c>
      <c r="V47" s="81">
        <f>'Heros Special X'!W47</f>
        <v>20</v>
      </c>
    </row>
    <row r="48" spans="1:22" x14ac:dyDescent="0.15">
      <c r="A48" s="26" t="b">
        <f>AND(IF((B48=Calculator!$B$45),1,0),IF((E48=Calculator!$D$45),1,0), IF((C48=Calculator!$G$45),1,0))</f>
        <v>0</v>
      </c>
      <c r="B48" s="62" t="str">
        <f>'Heros Special X'!B48</f>
        <v>Glaive</v>
      </c>
      <c r="C48" s="62" t="str">
        <f>'Heros Special X'!C48</f>
        <v>C</v>
      </c>
      <c r="D48" s="62" t="str">
        <f>'Heros Special X'!D48</f>
        <v>Bloodsong</v>
      </c>
      <c r="E48" s="62">
        <f>'Heros Special X'!E48</f>
        <v>3</v>
      </c>
      <c r="F48" s="62">
        <f>'Heros Special X'!F48</f>
        <v>16</v>
      </c>
      <c r="G48" s="62">
        <f>'Heros Special X'!G48</f>
        <v>60</v>
      </c>
      <c r="H48" s="62">
        <f>'Heros Special X'!H48</f>
        <v>475</v>
      </c>
      <c r="I48" s="62">
        <f>'Heros Special X'!I48</f>
        <v>0</v>
      </c>
      <c r="J48" s="62">
        <f>'Heros Special X'!J48</f>
        <v>0</v>
      </c>
      <c r="K48" s="62">
        <f>'Heros Special X'!K48</f>
        <v>0</v>
      </c>
      <c r="L48" s="62">
        <f>'Heros Special X'!L48</f>
        <v>0.3</v>
      </c>
      <c r="M48" s="62">
        <f>'Heros Special X'!M48</f>
        <v>0</v>
      </c>
      <c r="N48" s="62">
        <f>'Heros Special X'!N48</f>
        <v>0</v>
      </c>
      <c r="O48" s="62">
        <f>'Heros Special X'!O48</f>
        <v>0</v>
      </c>
      <c r="P48" s="62">
        <f>'Heros Special X'!P48</f>
        <v>0</v>
      </c>
      <c r="Q48" s="62">
        <f>'Heros Special X'!Q48</f>
        <v>0</v>
      </c>
      <c r="R48" s="81">
        <f>'Heros Special X'!Q48</f>
        <v>0</v>
      </c>
      <c r="S48" s="81">
        <f>'Heros Special X'!T48</f>
        <v>20</v>
      </c>
      <c r="T48" s="81">
        <f>'Heros Special X'!U48</f>
        <v>1.4999999999999999E-2</v>
      </c>
      <c r="U48" s="81">
        <f>'Heros Special X'!V48</f>
        <v>0.6</v>
      </c>
      <c r="V48" s="81">
        <f>'Heros Special X'!W48</f>
        <v>20</v>
      </c>
    </row>
    <row r="49" spans="1:22" x14ac:dyDescent="0.15">
      <c r="A49" s="26" t="b">
        <f>AND(IF((B49=Calculator!$B$45),1,0),IF((E49=Calculator!$D$45),1,0), IF((C49=Calculator!$G$45),1,0))</f>
        <v>0</v>
      </c>
      <c r="B49" s="62">
        <f>'Heros Special X'!B49</f>
        <v>0</v>
      </c>
      <c r="C49" s="62">
        <f>'Heros Special X'!C49</f>
        <v>0</v>
      </c>
      <c r="D49" s="62">
        <f>'Heros Special X'!D49</f>
        <v>0</v>
      </c>
      <c r="E49" s="62">
        <f>'Heros Special X'!E49</f>
        <v>0</v>
      </c>
      <c r="F49" s="62" t="str">
        <f>'Heros Special X'!F49</f>
        <v>Cooldown</v>
      </c>
      <c r="G49" s="62" t="str">
        <f>'Heros Special X'!G49</f>
        <v>Energy Cost</v>
      </c>
      <c r="H49" s="62">
        <f>'Heros Special X'!H49</f>
        <v>0</v>
      </c>
      <c r="I49" s="62">
        <f>'Heros Special X'!I49</f>
        <v>0</v>
      </c>
      <c r="J49" s="62" t="str">
        <f>'Heros Special X'!J49</f>
        <v>Bonus Damage</v>
      </c>
      <c r="K49" s="62">
        <f>'Heros Special X'!K49</f>
        <v>0</v>
      </c>
      <c r="L49" s="62" t="str">
        <f>'Heros Special X'!L49</f>
        <v>Crystal Ratio</v>
      </c>
      <c r="M49" s="62" t="str">
        <f>'Heros Special X'!M49</f>
        <v>Weapon Ratio</v>
      </c>
      <c r="N49" s="62">
        <f>'Heros Special X'!N49</f>
        <v>0</v>
      </c>
      <c r="O49" s="62">
        <f>'Heros Special X'!O49</f>
        <v>0</v>
      </c>
      <c r="P49" s="62">
        <f>'Heros Special X'!P49</f>
        <v>0</v>
      </c>
      <c r="Q49" s="62">
        <f>'Heros Special X'!Q49</f>
        <v>0</v>
      </c>
      <c r="R49" s="81">
        <f>'Heros Special X'!Q49</f>
        <v>0</v>
      </c>
      <c r="S49" s="81">
        <f>'Heros Special X'!T49</f>
        <v>0</v>
      </c>
      <c r="T49" s="81" t="str">
        <f>'Heros Special X'!U49</f>
        <v>Stun Duration</v>
      </c>
      <c r="U49" s="81">
        <f>'Heros Special X'!V49</f>
        <v>0</v>
      </c>
      <c r="V49" s="81">
        <f>'Heros Special X'!W49</f>
        <v>0</v>
      </c>
    </row>
    <row r="50" spans="1:22" x14ac:dyDescent="0.15">
      <c r="A50" s="26" t="b">
        <f>AND(IF((B50=Calculator!$B$45),1,0),IF((E50=Calculator!$D$45),1,0), IF((C50=Calculator!$G$45),1,0))</f>
        <v>0</v>
      </c>
      <c r="B50" s="62" t="str">
        <f>'Heros Special X'!B50</f>
        <v>Joule</v>
      </c>
      <c r="C50" s="62" t="str">
        <f>'Heros Special X'!C50</f>
        <v>A</v>
      </c>
      <c r="D50" s="62" t="str">
        <f>'Heros Special X'!D50</f>
        <v>Rocket Leap</v>
      </c>
      <c r="E50" s="62">
        <f>'Heros Special X'!E50</f>
        <v>1</v>
      </c>
      <c r="F50" s="62">
        <f>'Heros Special X'!F50</f>
        <v>22</v>
      </c>
      <c r="G50" s="62">
        <f>'Heros Special X'!G50</f>
        <v>100</v>
      </c>
      <c r="H50" s="62">
        <f>'Heros Special X'!H50</f>
        <v>0</v>
      </c>
      <c r="I50" s="62">
        <f>'Heros Special X'!I50</f>
        <v>0</v>
      </c>
      <c r="J50" s="62">
        <f>'Heros Special X'!J50</f>
        <v>150</v>
      </c>
      <c r="K50" s="62">
        <f>'Heros Special X'!K50</f>
        <v>0</v>
      </c>
      <c r="L50" s="62">
        <f>'Heros Special X'!L50</f>
        <v>1.1000000000000001</v>
      </c>
      <c r="M50" s="62">
        <f>'Heros Special X'!M50</f>
        <v>0</v>
      </c>
      <c r="N50" s="62">
        <f>'Heros Special X'!N50</f>
        <v>0</v>
      </c>
      <c r="O50" s="62">
        <f>'Heros Special X'!O50</f>
        <v>0</v>
      </c>
      <c r="P50" s="62">
        <f>'Heros Special X'!P50</f>
        <v>0</v>
      </c>
      <c r="Q50" s="62">
        <f>'Heros Special X'!Q50</f>
        <v>0</v>
      </c>
      <c r="R50" s="81">
        <f>'Heros Special X'!Q50</f>
        <v>0</v>
      </c>
      <c r="S50" s="81">
        <f>'Heros Special X'!T50</f>
        <v>0</v>
      </c>
      <c r="T50" s="81" t="str">
        <f>'Heros Special X'!U50</f>
        <v>?</v>
      </c>
      <c r="U50" s="81">
        <f>'Heros Special X'!V50</f>
        <v>0</v>
      </c>
      <c r="V50" s="81">
        <f>'Heros Special X'!W50</f>
        <v>0</v>
      </c>
    </row>
    <row r="51" spans="1:22" x14ac:dyDescent="0.15">
      <c r="A51" s="26" t="b">
        <f>AND(IF((B51=Calculator!$B$45),1,0),IF((E51=Calculator!$D$45),1,0), IF((C51=Calculator!$G$45),1,0))</f>
        <v>0</v>
      </c>
      <c r="B51" s="62" t="str">
        <f>'Heros Special X'!B51</f>
        <v>Joule</v>
      </c>
      <c r="C51" s="62" t="str">
        <f>'Heros Special X'!C51</f>
        <v>A</v>
      </c>
      <c r="D51" s="62" t="str">
        <f>'Heros Special X'!D51</f>
        <v>Rocket Leap</v>
      </c>
      <c r="E51" s="62">
        <f>'Heros Special X'!E51</f>
        <v>2</v>
      </c>
      <c r="F51" s="62">
        <f>'Heros Special X'!F51</f>
        <v>21</v>
      </c>
      <c r="G51" s="62">
        <f>'Heros Special X'!G51</f>
        <v>115</v>
      </c>
      <c r="H51" s="62">
        <f>'Heros Special X'!H51</f>
        <v>0</v>
      </c>
      <c r="I51" s="62">
        <f>'Heros Special X'!I51</f>
        <v>0</v>
      </c>
      <c r="J51" s="62">
        <f>'Heros Special X'!J51</f>
        <v>225</v>
      </c>
      <c r="K51" s="62">
        <f>'Heros Special X'!K51</f>
        <v>0</v>
      </c>
      <c r="L51" s="62">
        <f>'Heros Special X'!L51</f>
        <v>1.1000000000000001</v>
      </c>
      <c r="M51" s="62">
        <f>'Heros Special X'!M51</f>
        <v>0</v>
      </c>
      <c r="N51" s="62">
        <f>'Heros Special X'!N51</f>
        <v>0</v>
      </c>
      <c r="O51" s="62">
        <f>'Heros Special X'!O51</f>
        <v>0</v>
      </c>
      <c r="P51" s="62">
        <f>'Heros Special X'!P51</f>
        <v>0</v>
      </c>
      <c r="Q51" s="62">
        <f>'Heros Special X'!Q51</f>
        <v>0</v>
      </c>
      <c r="R51" s="81">
        <f>'Heros Special X'!Q51</f>
        <v>0</v>
      </c>
      <c r="S51" s="81">
        <f>'Heros Special X'!T51</f>
        <v>0</v>
      </c>
      <c r="T51" s="81" t="str">
        <f>'Heros Special X'!U51</f>
        <v>?</v>
      </c>
      <c r="U51" s="81">
        <f>'Heros Special X'!V51</f>
        <v>0</v>
      </c>
      <c r="V51" s="81">
        <f>'Heros Special X'!W51</f>
        <v>0</v>
      </c>
    </row>
    <row r="52" spans="1:22" x14ac:dyDescent="0.15">
      <c r="A52" s="26" t="b">
        <f>AND(IF((B52=Calculator!$B$45),1,0),IF((E52=Calculator!$D$45),1,0), IF((C52=Calculator!$G$45),1,0))</f>
        <v>0</v>
      </c>
      <c r="B52" s="62" t="str">
        <f>'Heros Special X'!B52</f>
        <v>Joule</v>
      </c>
      <c r="C52" s="62" t="str">
        <f>'Heros Special X'!C52</f>
        <v>A</v>
      </c>
      <c r="D52" s="62" t="str">
        <f>'Heros Special X'!D52</f>
        <v>Rocket Leap</v>
      </c>
      <c r="E52" s="62">
        <f>'Heros Special X'!E52</f>
        <v>3</v>
      </c>
      <c r="F52" s="62">
        <f>'Heros Special X'!F52</f>
        <v>20</v>
      </c>
      <c r="G52" s="62">
        <f>'Heros Special X'!G52</f>
        <v>130</v>
      </c>
      <c r="H52" s="62">
        <f>'Heros Special X'!H52</f>
        <v>0</v>
      </c>
      <c r="I52" s="62">
        <f>'Heros Special X'!I52</f>
        <v>0</v>
      </c>
      <c r="J52" s="62">
        <f>'Heros Special X'!J52</f>
        <v>300</v>
      </c>
      <c r="K52" s="62">
        <f>'Heros Special X'!K52</f>
        <v>0</v>
      </c>
      <c r="L52" s="62">
        <f>'Heros Special X'!L52</f>
        <v>1.1000000000000001</v>
      </c>
      <c r="M52" s="62">
        <f>'Heros Special X'!M52</f>
        <v>0</v>
      </c>
      <c r="N52" s="62">
        <f>'Heros Special X'!N52</f>
        <v>0</v>
      </c>
      <c r="O52" s="62">
        <f>'Heros Special X'!O52</f>
        <v>0</v>
      </c>
      <c r="P52" s="62">
        <f>'Heros Special X'!P52</f>
        <v>0</v>
      </c>
      <c r="Q52" s="62">
        <f>'Heros Special X'!Q52</f>
        <v>0</v>
      </c>
      <c r="R52" s="81">
        <f>'Heros Special X'!Q52</f>
        <v>0</v>
      </c>
      <c r="S52" s="81">
        <f>'Heros Special X'!T52</f>
        <v>0</v>
      </c>
      <c r="T52" s="81" t="str">
        <f>'Heros Special X'!U52</f>
        <v>?</v>
      </c>
      <c r="U52" s="81">
        <f>'Heros Special X'!V52</f>
        <v>0</v>
      </c>
      <c r="V52" s="81">
        <f>'Heros Special X'!W52</f>
        <v>0</v>
      </c>
    </row>
    <row r="53" spans="1:22" x14ac:dyDescent="0.15">
      <c r="A53" s="26" t="b">
        <f>AND(IF((B53=Calculator!$B$45),1,0),IF((E53=Calculator!$D$45),1,0), IF((C53=Calculator!$G$45),1,0))</f>
        <v>0</v>
      </c>
      <c r="B53" s="62" t="str">
        <f>'Heros Special X'!B53</f>
        <v>Joule</v>
      </c>
      <c r="C53" s="62" t="str">
        <f>'Heros Special X'!C53</f>
        <v>A</v>
      </c>
      <c r="D53" s="62" t="str">
        <f>'Heros Special X'!D53</f>
        <v>Rocket Leap</v>
      </c>
      <c r="E53" s="62">
        <f>'Heros Special X'!E53</f>
        <v>4</v>
      </c>
      <c r="F53" s="62">
        <f>'Heros Special X'!F53</f>
        <v>19</v>
      </c>
      <c r="G53" s="62">
        <f>'Heros Special X'!G53</f>
        <v>145</v>
      </c>
      <c r="H53" s="62">
        <f>'Heros Special X'!H53</f>
        <v>0</v>
      </c>
      <c r="I53" s="62">
        <f>'Heros Special X'!I53</f>
        <v>0</v>
      </c>
      <c r="J53" s="62">
        <f>'Heros Special X'!J53</f>
        <v>375</v>
      </c>
      <c r="K53" s="62">
        <f>'Heros Special X'!K53</f>
        <v>0</v>
      </c>
      <c r="L53" s="62">
        <f>'Heros Special X'!L53</f>
        <v>1.1000000000000001</v>
      </c>
      <c r="M53" s="62">
        <f>'Heros Special X'!M53</f>
        <v>0</v>
      </c>
      <c r="N53" s="62">
        <f>'Heros Special X'!N53</f>
        <v>0</v>
      </c>
      <c r="O53" s="62">
        <f>'Heros Special X'!O53</f>
        <v>0</v>
      </c>
      <c r="P53" s="62">
        <f>'Heros Special X'!P53</f>
        <v>0</v>
      </c>
      <c r="Q53" s="62">
        <f>'Heros Special X'!Q53</f>
        <v>0</v>
      </c>
      <c r="R53" s="81">
        <f>'Heros Special X'!Q53</f>
        <v>0</v>
      </c>
      <c r="S53" s="81">
        <f>'Heros Special X'!T53</f>
        <v>0</v>
      </c>
      <c r="T53" s="81" t="str">
        <f>'Heros Special X'!U53</f>
        <v>?</v>
      </c>
      <c r="U53" s="81">
        <f>'Heros Special X'!V53</f>
        <v>0</v>
      </c>
      <c r="V53" s="81">
        <f>'Heros Special X'!W53</f>
        <v>0</v>
      </c>
    </row>
    <row r="54" spans="1:22" x14ac:dyDescent="0.15">
      <c r="A54" s="26" t="b">
        <f>AND(IF((B54=Calculator!$B$45),1,0),IF((E54=Calculator!$D$45),1,0), IF((C54=Calculator!$G$45),1,0))</f>
        <v>0</v>
      </c>
      <c r="B54" s="62" t="str">
        <f>'Heros Special X'!B54</f>
        <v>Joule</v>
      </c>
      <c r="C54" s="62" t="str">
        <f>'Heros Special X'!C54</f>
        <v>A</v>
      </c>
      <c r="D54" s="62" t="str">
        <f>'Heros Special X'!D54</f>
        <v>Rocket Leap</v>
      </c>
      <c r="E54" s="62">
        <f>'Heros Special X'!E54</f>
        <v>5</v>
      </c>
      <c r="F54" s="62">
        <f>'Heros Special X'!F54</f>
        <v>10</v>
      </c>
      <c r="G54" s="62">
        <f>'Heros Special X'!G54</f>
        <v>160</v>
      </c>
      <c r="H54" s="62">
        <f>'Heros Special X'!H54</f>
        <v>0</v>
      </c>
      <c r="I54" s="62">
        <f>'Heros Special X'!I54</f>
        <v>0</v>
      </c>
      <c r="J54" s="62">
        <f>'Heros Special X'!J54</f>
        <v>450</v>
      </c>
      <c r="K54" s="62">
        <f>'Heros Special X'!K54</f>
        <v>0</v>
      </c>
      <c r="L54" s="62">
        <f>'Heros Special X'!L54</f>
        <v>1.1000000000000001</v>
      </c>
      <c r="M54" s="62">
        <f>'Heros Special X'!M54</f>
        <v>0</v>
      </c>
      <c r="N54" s="62">
        <f>'Heros Special X'!N54</f>
        <v>0</v>
      </c>
      <c r="O54" s="62">
        <f>'Heros Special X'!O54</f>
        <v>0</v>
      </c>
      <c r="P54" s="62">
        <f>'Heros Special X'!P54</f>
        <v>0</v>
      </c>
      <c r="Q54" s="62">
        <f>'Heros Special X'!Q54</f>
        <v>0</v>
      </c>
      <c r="R54" s="81">
        <f>'Heros Special X'!Q54</f>
        <v>0</v>
      </c>
      <c r="S54" s="81">
        <f>'Heros Special X'!T54</f>
        <v>0</v>
      </c>
      <c r="T54" s="81" t="str">
        <f>'Heros Special X'!U54</f>
        <v>?</v>
      </c>
      <c r="U54" s="81">
        <f>'Heros Special X'!V54</f>
        <v>0</v>
      </c>
      <c r="V54" s="81">
        <f>'Heros Special X'!W54</f>
        <v>0</v>
      </c>
    </row>
    <row r="55" spans="1:22" x14ac:dyDescent="0.15">
      <c r="A55" s="26" t="b">
        <f>AND(IF((B55=Calculator!$B$45),1,0),IF((E55=Calculator!$D$45),1,0), IF((C55=Calculator!$G$45),1,0))</f>
        <v>0</v>
      </c>
      <c r="B55" s="62">
        <f>'Heros Special X'!B55</f>
        <v>0</v>
      </c>
      <c r="C55" s="62">
        <f>'Heros Special X'!C55</f>
        <v>0</v>
      </c>
      <c r="D55" s="62">
        <f>'Heros Special X'!D55</f>
        <v>0</v>
      </c>
      <c r="E55" s="62">
        <f>'Heros Special X'!E55</f>
        <v>0</v>
      </c>
      <c r="F55" s="62" t="str">
        <f>'Heros Special X'!F55</f>
        <v>Cooldown</v>
      </c>
      <c r="G55" s="62" t="str">
        <f>'Heros Special X'!G55</f>
        <v>Energy Cost</v>
      </c>
      <c r="H55" s="62" t="str">
        <f>'Heros Special X'!H55</f>
        <v xml:space="preserve"> Damage</v>
      </c>
      <c r="I55" s="62">
        <f>'Heros Special X'!I55</f>
        <v>0</v>
      </c>
      <c r="J55" s="62" t="str">
        <f>'Heros Special X'!J55</f>
        <v>Bonus Damage</v>
      </c>
      <c r="K55" s="62">
        <f>'Heros Special X'!K55</f>
        <v>0</v>
      </c>
      <c r="L55" s="62" t="str">
        <f>'Heros Special X'!L55</f>
        <v>Crystal Ratio</v>
      </c>
      <c r="M55" s="62" t="str">
        <f>'Heros Special X'!M55</f>
        <v>Weapon Ratio</v>
      </c>
      <c r="N55" s="62">
        <f>'Heros Special X'!N55</f>
        <v>0</v>
      </c>
      <c r="O55" s="62">
        <f>'Heros Special X'!O55</f>
        <v>0</v>
      </c>
      <c r="P55" s="62" t="str">
        <f>'Heros Special X'!P55</f>
        <v>Bonus Pierce</v>
      </c>
      <c r="Q55" s="62">
        <f>'Heros Special X'!Q55</f>
        <v>0</v>
      </c>
      <c r="R55" s="81">
        <f>'Heros Special X'!Q55</f>
        <v>0</v>
      </c>
      <c r="S55" s="81">
        <f>'Heros Special X'!T55</f>
        <v>0</v>
      </c>
      <c r="T55" s="81" t="str">
        <f>'Heros Special X'!U55</f>
        <v>Energy per Stack</v>
      </c>
      <c r="U55" s="81">
        <f>'Heros Special X'!V55</f>
        <v>0</v>
      </c>
      <c r="V55" s="81">
        <f>'Heros Special X'!W55</f>
        <v>0</v>
      </c>
    </row>
    <row r="56" spans="1:22" x14ac:dyDescent="0.15">
      <c r="A56" s="26" t="b">
        <f>AND(IF((B56=Calculator!$B$45),1,0),IF((E56=Calculator!$D$45),1,0), IF((C56=Calculator!$G$45),1,0))</f>
        <v>0</v>
      </c>
      <c r="B56" s="62" t="str">
        <f>'Heros Special X'!B56</f>
        <v>Joule</v>
      </c>
      <c r="C56" s="62" t="str">
        <f>'Heros Special X'!C56</f>
        <v>B</v>
      </c>
      <c r="D56" s="62" t="str">
        <f>'Heros Special X'!D56</f>
        <v>Thunder Strike</v>
      </c>
      <c r="E56" s="62">
        <f>'Heros Special X'!E56</f>
        <v>1</v>
      </c>
      <c r="F56" s="62">
        <f>'Heros Special X'!F56</f>
        <v>3.5</v>
      </c>
      <c r="G56" s="62">
        <f>'Heros Special X'!G56</f>
        <v>35</v>
      </c>
      <c r="H56" s="62">
        <f>'Heros Special X'!H56</f>
        <v>80</v>
      </c>
      <c r="I56" s="62">
        <f>'Heros Special X'!I56</f>
        <v>0</v>
      </c>
      <c r="J56" s="62">
        <f>'Heros Special X'!J56</f>
        <v>0.1</v>
      </c>
      <c r="K56" s="62">
        <f>'Heros Special X'!K56</f>
        <v>0</v>
      </c>
      <c r="L56" s="62">
        <f>'Heros Special X'!L56</f>
        <v>1</v>
      </c>
      <c r="M56" s="62">
        <f>'Heros Special X'!M56</f>
        <v>1.75</v>
      </c>
      <c r="N56" s="62">
        <f>'Heros Special X'!N56</f>
        <v>0</v>
      </c>
      <c r="O56" s="62">
        <f>'Heros Special X'!O56</f>
        <v>0</v>
      </c>
      <c r="P56" s="62">
        <f>'Heros Special X'!P56</f>
        <v>10</v>
      </c>
      <c r="Q56" s="62">
        <f>'Heros Special X'!Q56</f>
        <v>0</v>
      </c>
      <c r="R56" s="81">
        <f>'Heros Special X'!Q56</f>
        <v>0</v>
      </c>
      <c r="S56" s="81">
        <f>'Heros Special X'!T56</f>
        <v>0</v>
      </c>
      <c r="T56" s="81">
        <f>'Heros Special X'!U56</f>
        <v>4</v>
      </c>
      <c r="U56" s="81">
        <f>'Heros Special X'!V56</f>
        <v>0</v>
      </c>
      <c r="V56" s="81">
        <f>'Heros Special X'!W56</f>
        <v>0</v>
      </c>
    </row>
    <row r="57" spans="1:22" x14ac:dyDescent="0.15">
      <c r="A57" s="26" t="b">
        <f>AND(IF((B57=Calculator!$B$45),1,0),IF((E57=Calculator!$D$45),1,0), IF((C57=Calculator!$G$45),1,0))</f>
        <v>0</v>
      </c>
      <c r="B57" s="62" t="str">
        <f>'Heros Special X'!B57</f>
        <v>Joule</v>
      </c>
      <c r="C57" s="62" t="str">
        <f>'Heros Special X'!C57</f>
        <v>B</v>
      </c>
      <c r="D57" s="62" t="str">
        <f>'Heros Special X'!D57</f>
        <v>Thunder Strike</v>
      </c>
      <c r="E57" s="62">
        <f>'Heros Special X'!E57</f>
        <v>2</v>
      </c>
      <c r="F57" s="62">
        <f>'Heros Special X'!F57</f>
        <v>3.4</v>
      </c>
      <c r="G57" s="62">
        <f>'Heros Special X'!G57</f>
        <v>37</v>
      </c>
      <c r="H57" s="62">
        <f>'Heros Special X'!H57</f>
        <v>110</v>
      </c>
      <c r="I57" s="62">
        <f>'Heros Special X'!I57</f>
        <v>0</v>
      </c>
      <c r="J57" s="62">
        <f>'Heros Special X'!J57</f>
        <v>0.13</v>
      </c>
      <c r="K57" s="62">
        <f>'Heros Special X'!K57</f>
        <v>0</v>
      </c>
      <c r="L57" s="62">
        <f>'Heros Special X'!L57</f>
        <v>1</v>
      </c>
      <c r="M57" s="62">
        <f>'Heros Special X'!M57</f>
        <v>1.75</v>
      </c>
      <c r="N57" s="62">
        <f>'Heros Special X'!N57</f>
        <v>0</v>
      </c>
      <c r="O57" s="62">
        <f>'Heros Special X'!O57</f>
        <v>0</v>
      </c>
      <c r="P57" s="62">
        <f>'Heros Special X'!P57</f>
        <v>12</v>
      </c>
      <c r="Q57" s="62">
        <f>'Heros Special X'!Q57</f>
        <v>0</v>
      </c>
      <c r="R57" s="81">
        <f>'Heros Special X'!Q57</f>
        <v>0</v>
      </c>
      <c r="S57" s="81">
        <f>'Heros Special X'!T57</f>
        <v>0</v>
      </c>
      <c r="T57" s="81">
        <f>'Heros Special X'!U57</f>
        <v>5</v>
      </c>
      <c r="U57" s="81">
        <f>'Heros Special X'!V57</f>
        <v>0</v>
      </c>
      <c r="V57" s="81">
        <f>'Heros Special X'!W57</f>
        <v>0</v>
      </c>
    </row>
    <row r="58" spans="1:22" x14ac:dyDescent="0.15">
      <c r="A58" s="26" t="b">
        <f>AND(IF((B58=Calculator!$B$45),1,0),IF((E58=Calculator!$D$45),1,0), IF((C58=Calculator!$G$45),1,0))</f>
        <v>0</v>
      </c>
      <c r="B58" s="62" t="str">
        <f>'Heros Special X'!B58</f>
        <v>Joule</v>
      </c>
      <c r="C58" s="62" t="str">
        <f>'Heros Special X'!C58</f>
        <v>B</v>
      </c>
      <c r="D58" s="62" t="str">
        <f>'Heros Special X'!D58</f>
        <v>Thunder Strike</v>
      </c>
      <c r="E58" s="62">
        <f>'Heros Special X'!E58</f>
        <v>3</v>
      </c>
      <c r="F58" s="62">
        <f>'Heros Special X'!F58</f>
        <v>3.3</v>
      </c>
      <c r="G58" s="62">
        <f>'Heros Special X'!G58</f>
        <v>39</v>
      </c>
      <c r="H58" s="62">
        <f>'Heros Special X'!H58</f>
        <v>140</v>
      </c>
      <c r="I58" s="62">
        <f>'Heros Special X'!I58</f>
        <v>0</v>
      </c>
      <c r="J58" s="62">
        <f>'Heros Special X'!J58</f>
        <v>0.16</v>
      </c>
      <c r="K58" s="62">
        <f>'Heros Special X'!K58</f>
        <v>0</v>
      </c>
      <c r="L58" s="62">
        <f>'Heros Special X'!L58</f>
        <v>1</v>
      </c>
      <c r="M58" s="62">
        <f>'Heros Special X'!M58</f>
        <v>1.75</v>
      </c>
      <c r="N58" s="62">
        <f>'Heros Special X'!N58</f>
        <v>0</v>
      </c>
      <c r="O58" s="62">
        <f>'Heros Special X'!O58</f>
        <v>0</v>
      </c>
      <c r="P58" s="62">
        <f>'Heros Special X'!P58</f>
        <v>14</v>
      </c>
      <c r="Q58" s="62">
        <f>'Heros Special X'!Q58</f>
        <v>0</v>
      </c>
      <c r="R58" s="81">
        <f>'Heros Special X'!Q58</f>
        <v>0</v>
      </c>
      <c r="S58" s="81">
        <f>'Heros Special X'!T58</f>
        <v>0</v>
      </c>
      <c r="T58" s="81">
        <f>'Heros Special X'!U58</f>
        <v>6</v>
      </c>
      <c r="U58" s="81">
        <f>'Heros Special X'!V58</f>
        <v>0</v>
      </c>
      <c r="V58" s="81">
        <f>'Heros Special X'!W58</f>
        <v>0</v>
      </c>
    </row>
    <row r="59" spans="1:22" x14ac:dyDescent="0.15">
      <c r="A59" s="26" t="b">
        <f>AND(IF((B59=Calculator!$B$45),1,0),IF((E59=Calculator!$D$45),1,0), IF((C59=Calculator!$G$45),1,0))</f>
        <v>0</v>
      </c>
      <c r="B59" s="62" t="str">
        <f>'Heros Special X'!B59</f>
        <v>Joule</v>
      </c>
      <c r="C59" s="62" t="str">
        <f>'Heros Special X'!C59</f>
        <v>B</v>
      </c>
      <c r="D59" s="62" t="str">
        <f>'Heros Special X'!D59</f>
        <v>Thunder Strike</v>
      </c>
      <c r="E59" s="62">
        <f>'Heros Special X'!E59</f>
        <v>4</v>
      </c>
      <c r="F59" s="62">
        <f>'Heros Special X'!F59</f>
        <v>3.2</v>
      </c>
      <c r="G59" s="62">
        <f>'Heros Special X'!G59</f>
        <v>41</v>
      </c>
      <c r="H59" s="62">
        <f>'Heros Special X'!H59</f>
        <v>170</v>
      </c>
      <c r="I59" s="62">
        <f>'Heros Special X'!I59</f>
        <v>0</v>
      </c>
      <c r="J59" s="62">
        <f>'Heros Special X'!J59</f>
        <v>0.19</v>
      </c>
      <c r="K59" s="62">
        <f>'Heros Special X'!K59</f>
        <v>0</v>
      </c>
      <c r="L59" s="62">
        <f>'Heros Special X'!L59</f>
        <v>1</v>
      </c>
      <c r="M59" s="62">
        <f>'Heros Special X'!M59</f>
        <v>1.75</v>
      </c>
      <c r="N59" s="62">
        <f>'Heros Special X'!N59</f>
        <v>0</v>
      </c>
      <c r="O59" s="62">
        <f>'Heros Special X'!O59</f>
        <v>0</v>
      </c>
      <c r="P59" s="62">
        <f>'Heros Special X'!P59</f>
        <v>16</v>
      </c>
      <c r="Q59" s="62">
        <f>'Heros Special X'!Q59</f>
        <v>0</v>
      </c>
      <c r="R59" s="81">
        <f>'Heros Special X'!Q59</f>
        <v>0</v>
      </c>
      <c r="S59" s="81">
        <f>'Heros Special X'!T59</f>
        <v>0</v>
      </c>
      <c r="T59" s="81">
        <f>'Heros Special X'!U59</f>
        <v>7</v>
      </c>
      <c r="U59" s="81">
        <f>'Heros Special X'!V59</f>
        <v>0</v>
      </c>
      <c r="V59" s="81">
        <f>'Heros Special X'!W59</f>
        <v>0</v>
      </c>
    </row>
    <row r="60" spans="1:22" x14ac:dyDescent="0.15">
      <c r="A60" s="26" t="b">
        <f>AND(IF((B60=Calculator!$B$45),1,0),IF((E60=Calculator!$D$45),1,0), IF((C60=Calculator!$G$45),1,0))</f>
        <v>0</v>
      </c>
      <c r="B60" s="62" t="str">
        <f>'Heros Special X'!B60</f>
        <v>Joule</v>
      </c>
      <c r="C60" s="62" t="str">
        <f>'Heros Special X'!C60</f>
        <v>B</v>
      </c>
      <c r="D60" s="62" t="str">
        <f>'Heros Special X'!D60</f>
        <v>Thunder Strike</v>
      </c>
      <c r="E60" s="62">
        <f>'Heros Special X'!E60</f>
        <v>5</v>
      </c>
      <c r="F60" s="62">
        <f>'Heros Special X'!F60</f>
        <v>3</v>
      </c>
      <c r="G60" s="62">
        <f>'Heros Special X'!G60</f>
        <v>43</v>
      </c>
      <c r="H60" s="62">
        <f>'Heros Special X'!H60</f>
        <v>200</v>
      </c>
      <c r="I60" s="62">
        <f>'Heros Special X'!I60</f>
        <v>0</v>
      </c>
      <c r="J60" s="62">
        <f>'Heros Special X'!J60</f>
        <v>0.25</v>
      </c>
      <c r="K60" s="62">
        <f>'Heros Special X'!K60</f>
        <v>0</v>
      </c>
      <c r="L60" s="62">
        <f>'Heros Special X'!L60</f>
        <v>1</v>
      </c>
      <c r="M60" s="62">
        <f>'Heros Special X'!M60</f>
        <v>1.75</v>
      </c>
      <c r="N60" s="62">
        <f>'Heros Special X'!N60</f>
        <v>0</v>
      </c>
      <c r="O60" s="62">
        <f>'Heros Special X'!O60</f>
        <v>0</v>
      </c>
      <c r="P60" s="62">
        <f>'Heros Special X'!P60</f>
        <v>20</v>
      </c>
      <c r="Q60" s="62">
        <f>'Heros Special X'!Q60</f>
        <v>0</v>
      </c>
      <c r="R60" s="81">
        <f>'Heros Special X'!Q60</f>
        <v>0</v>
      </c>
      <c r="S60" s="81">
        <f>'Heros Special X'!T60</f>
        <v>0</v>
      </c>
      <c r="T60" s="81">
        <f>'Heros Special X'!U60</f>
        <v>8</v>
      </c>
      <c r="U60" s="81">
        <f>'Heros Special X'!V60</f>
        <v>0</v>
      </c>
      <c r="V60" s="81">
        <f>'Heros Special X'!W60</f>
        <v>0</v>
      </c>
    </row>
    <row r="61" spans="1:22" x14ac:dyDescent="0.15">
      <c r="A61" s="26" t="b">
        <f>AND(IF((B61=Calculator!$B$45),1,0),IF((E61=Calculator!$D$45),1,0), IF((C61=Calculator!$G$45),1,0))</f>
        <v>0</v>
      </c>
      <c r="B61" s="62">
        <f>'Heros Special X'!B61</f>
        <v>0</v>
      </c>
      <c r="C61" s="62">
        <f>'Heros Special X'!C61</f>
        <v>0</v>
      </c>
      <c r="D61" s="62">
        <f>'Heros Special X'!D61</f>
        <v>0</v>
      </c>
      <c r="E61" s="62">
        <f>'Heros Special X'!E61</f>
        <v>0</v>
      </c>
      <c r="F61" s="62" t="str">
        <f>'Heros Special X'!F61</f>
        <v>Cooldown</v>
      </c>
      <c r="G61" s="62" t="str">
        <f>'Heros Special X'!G61</f>
        <v>Energy Cost</v>
      </c>
      <c r="H61" s="62" t="str">
        <f>'Heros Special X'!H61</f>
        <v>Damage</v>
      </c>
      <c r="I61" s="62">
        <f>'Heros Special X'!I61</f>
        <v>0</v>
      </c>
      <c r="J61" s="62">
        <f>'Heros Special X'!J61</f>
        <v>0</v>
      </c>
      <c r="K61" s="62">
        <f>'Heros Special X'!K61</f>
        <v>0</v>
      </c>
      <c r="L61" s="62" t="str">
        <f>'Heros Special X'!L61</f>
        <v>Crystal Ratio</v>
      </c>
      <c r="M61" s="62">
        <f>'Heros Special X'!M61</f>
        <v>0</v>
      </c>
      <c r="N61" s="62">
        <f>'Heros Special X'!N61</f>
        <v>0</v>
      </c>
      <c r="O61" s="62">
        <f>'Heros Special X'!O61</f>
        <v>0</v>
      </c>
      <c r="P61" s="62">
        <f>'Heros Special X'!P61</f>
        <v>0</v>
      </c>
      <c r="Q61" s="62">
        <f>'Heros Special X'!Q61</f>
        <v>0</v>
      </c>
      <c r="R61" s="81">
        <f>'Heros Special X'!Q61</f>
        <v>0</v>
      </c>
      <c r="S61" s="81">
        <f>'Heros Special X'!T61</f>
        <v>0</v>
      </c>
      <c r="T61" s="81">
        <f>'Heros Special X'!U61</f>
        <v>0</v>
      </c>
      <c r="U61" s="81">
        <f>'Heros Special X'!V61</f>
        <v>0</v>
      </c>
      <c r="V61" s="81">
        <f>'Heros Special X'!W61</f>
        <v>0</v>
      </c>
    </row>
    <row r="62" spans="1:22" x14ac:dyDescent="0.15">
      <c r="A62" s="26" t="b">
        <f>AND(IF((B62=Calculator!$B$45),1,0),IF((E62=Calculator!$D$45),1,0), IF((C62=Calculator!$G$45),1,0))</f>
        <v>0</v>
      </c>
      <c r="B62" s="62" t="str">
        <f>'Heros Special X'!B62</f>
        <v>Joule</v>
      </c>
      <c r="C62" s="62" t="str">
        <f>'Heros Special X'!C62</f>
        <v>C</v>
      </c>
      <c r="D62" s="62" t="str">
        <f>'Heros Special X'!D62</f>
        <v>Big Red Button</v>
      </c>
      <c r="E62" s="62">
        <f>'Heros Special X'!E62</f>
        <v>1</v>
      </c>
      <c r="F62" s="62">
        <f>'Heros Special X'!F62</f>
        <v>120</v>
      </c>
      <c r="G62" s="62">
        <f>'Heros Special X'!G62</f>
        <v>100</v>
      </c>
      <c r="H62" s="62">
        <f>'Heros Special X'!H62</f>
        <v>750</v>
      </c>
      <c r="I62" s="62">
        <f>'Heros Special X'!I62</f>
        <v>0</v>
      </c>
      <c r="J62" s="62">
        <f>'Heros Special X'!J62</f>
        <v>0</v>
      </c>
      <c r="K62" s="62">
        <f>'Heros Special X'!K62</f>
        <v>0</v>
      </c>
      <c r="L62" s="62">
        <f>'Heros Special X'!L62</f>
        <v>5.2</v>
      </c>
      <c r="M62" s="62">
        <f>'Heros Special X'!M62</f>
        <v>0</v>
      </c>
      <c r="N62" s="62">
        <f>'Heros Special X'!N62</f>
        <v>0</v>
      </c>
      <c r="O62" s="62">
        <f>'Heros Special X'!O62</f>
        <v>0</v>
      </c>
      <c r="P62" s="62">
        <f>'Heros Special X'!P62</f>
        <v>0</v>
      </c>
      <c r="Q62" s="62">
        <f>'Heros Special X'!Q62</f>
        <v>0</v>
      </c>
      <c r="R62" s="81">
        <f>'Heros Special X'!Q62</f>
        <v>0</v>
      </c>
      <c r="S62" s="81">
        <f>'Heros Special X'!T62</f>
        <v>0</v>
      </c>
      <c r="T62" s="81">
        <f>'Heros Special X'!U62</f>
        <v>0</v>
      </c>
      <c r="U62" s="81">
        <f>'Heros Special X'!V62</f>
        <v>0</v>
      </c>
      <c r="V62" s="81">
        <f>'Heros Special X'!W62</f>
        <v>0</v>
      </c>
    </row>
    <row r="63" spans="1:22" x14ac:dyDescent="0.15">
      <c r="A63" s="26" t="b">
        <f>AND(IF((B63=Calculator!$B$45),1,0),IF((E63=Calculator!$D$45),1,0), IF((C63=Calculator!$G$45),1,0))</f>
        <v>0</v>
      </c>
      <c r="B63" s="62" t="str">
        <f>'Heros Special X'!B63</f>
        <v>Joule</v>
      </c>
      <c r="C63" s="62" t="str">
        <f>'Heros Special X'!C63</f>
        <v>C</v>
      </c>
      <c r="D63" s="62" t="str">
        <f>'Heros Special X'!D63</f>
        <v>Big Red Button</v>
      </c>
      <c r="E63" s="62">
        <f>'Heros Special X'!E63</f>
        <v>2</v>
      </c>
      <c r="F63" s="62">
        <f>'Heros Special X'!F63</f>
        <v>115</v>
      </c>
      <c r="G63" s="62">
        <f>'Heros Special X'!G63</f>
        <v>125</v>
      </c>
      <c r="H63" s="62">
        <f>'Heros Special X'!H63</f>
        <v>1250</v>
      </c>
      <c r="I63" s="62">
        <f>'Heros Special X'!I63</f>
        <v>0</v>
      </c>
      <c r="J63" s="62">
        <f>'Heros Special X'!J63</f>
        <v>0</v>
      </c>
      <c r="K63" s="62">
        <f>'Heros Special X'!K63</f>
        <v>0</v>
      </c>
      <c r="L63" s="62">
        <f>'Heros Special X'!L63</f>
        <v>5.2</v>
      </c>
      <c r="M63" s="62">
        <f>'Heros Special X'!M63</f>
        <v>0</v>
      </c>
      <c r="N63" s="62">
        <f>'Heros Special X'!N63</f>
        <v>0</v>
      </c>
      <c r="O63" s="62">
        <f>'Heros Special X'!O63</f>
        <v>0</v>
      </c>
      <c r="P63" s="62">
        <f>'Heros Special X'!P63</f>
        <v>0</v>
      </c>
      <c r="Q63" s="62">
        <f>'Heros Special X'!Q63</f>
        <v>0</v>
      </c>
      <c r="R63" s="81">
        <f>'Heros Special X'!Q63</f>
        <v>0</v>
      </c>
      <c r="S63" s="81">
        <f>'Heros Special X'!T63</f>
        <v>0</v>
      </c>
      <c r="T63" s="81">
        <f>'Heros Special X'!U63</f>
        <v>0</v>
      </c>
      <c r="U63" s="81">
        <f>'Heros Special X'!V63</f>
        <v>0</v>
      </c>
      <c r="V63" s="81">
        <f>'Heros Special X'!W63</f>
        <v>0</v>
      </c>
    </row>
    <row r="64" spans="1:22" x14ac:dyDescent="0.15">
      <c r="A64" s="26" t="b">
        <f>AND(IF((B64=Calculator!$B$45),1,0),IF((E64=Calculator!$D$45),1,0), IF((C64=Calculator!$G$45),1,0))</f>
        <v>0</v>
      </c>
      <c r="B64" s="62" t="str">
        <f>'Heros Special X'!B64</f>
        <v>Joule</v>
      </c>
      <c r="C64" s="62" t="str">
        <f>'Heros Special X'!C64</f>
        <v>C</v>
      </c>
      <c r="D64" s="62" t="str">
        <f>'Heros Special X'!D64</f>
        <v>Big Red Button</v>
      </c>
      <c r="E64" s="62">
        <f>'Heros Special X'!E64</f>
        <v>3</v>
      </c>
      <c r="F64" s="62">
        <f>'Heros Special X'!F64</f>
        <v>110</v>
      </c>
      <c r="G64" s="62">
        <f>'Heros Special X'!G64</f>
        <v>150</v>
      </c>
      <c r="H64" s="62">
        <f>'Heros Special X'!H64</f>
        <v>1750</v>
      </c>
      <c r="I64" s="62">
        <f>'Heros Special X'!I64</f>
        <v>0</v>
      </c>
      <c r="J64" s="62">
        <f>'Heros Special X'!J64</f>
        <v>0</v>
      </c>
      <c r="K64" s="62">
        <f>'Heros Special X'!K64</f>
        <v>0</v>
      </c>
      <c r="L64" s="62">
        <f>'Heros Special X'!L64</f>
        <v>5.2</v>
      </c>
      <c r="M64" s="62">
        <f>'Heros Special X'!M64</f>
        <v>0</v>
      </c>
      <c r="N64" s="62">
        <f>'Heros Special X'!N64</f>
        <v>0</v>
      </c>
      <c r="O64" s="62">
        <f>'Heros Special X'!O64</f>
        <v>0</v>
      </c>
      <c r="P64" s="62">
        <f>'Heros Special X'!P64</f>
        <v>0</v>
      </c>
      <c r="Q64" s="62">
        <f>'Heros Special X'!Q64</f>
        <v>0</v>
      </c>
      <c r="R64" s="81">
        <f>'Heros Special X'!Q64</f>
        <v>0</v>
      </c>
      <c r="S64" s="81">
        <f>'Heros Special X'!T64</f>
        <v>0</v>
      </c>
      <c r="T64" s="81">
        <f>'Heros Special X'!U64</f>
        <v>0</v>
      </c>
      <c r="U64" s="81">
        <f>'Heros Special X'!V64</f>
        <v>0</v>
      </c>
      <c r="V64" s="81">
        <f>'Heros Special X'!W64</f>
        <v>0</v>
      </c>
    </row>
    <row r="65" spans="1:22" x14ac:dyDescent="0.15">
      <c r="A65" s="26" t="b">
        <f>AND(IF((B65=Calculator!$B$45),1,0),IF((E65=Calculator!$D$45),1,0), IF((C65=Calculator!$G$45),1,0))</f>
        <v>0</v>
      </c>
      <c r="B65" s="62">
        <f>'Heros Special X'!B65</f>
        <v>0</v>
      </c>
      <c r="C65" s="62">
        <f>'Heros Special X'!C65</f>
        <v>0</v>
      </c>
      <c r="D65" s="62">
        <f>'Heros Special X'!D65</f>
        <v>0</v>
      </c>
      <c r="E65" s="62">
        <f>'Heros Special X'!E65</f>
        <v>0</v>
      </c>
      <c r="F65" s="62" t="str">
        <f>'Heros Special X'!F65</f>
        <v>Cooldown</v>
      </c>
      <c r="G65" s="62" t="str">
        <f>'Heros Special X'!G65</f>
        <v>Energy Cost</v>
      </c>
      <c r="H65" s="62" t="str">
        <f>'Heros Special X'!H65</f>
        <v>Damage</v>
      </c>
      <c r="I65" s="62">
        <f>'Heros Special X'!I65</f>
        <v>0</v>
      </c>
      <c r="J65" s="62">
        <f>'Heros Special X'!J65</f>
        <v>0</v>
      </c>
      <c r="K65" s="62">
        <f>'Heros Special X'!K65</f>
        <v>0</v>
      </c>
      <c r="L65" s="62" t="str">
        <f>'Heros Special X'!L65</f>
        <v>Crystal Ratio</v>
      </c>
      <c r="M65" s="62">
        <f>'Heros Special X'!M65</f>
        <v>0</v>
      </c>
      <c r="N65" s="62">
        <f>'Heros Special X'!N65</f>
        <v>0</v>
      </c>
      <c r="O65" s="62">
        <f>'Heros Special X'!O65</f>
        <v>0</v>
      </c>
      <c r="P65" s="62">
        <f>'Heros Special X'!P65</f>
        <v>0</v>
      </c>
      <c r="Q65" s="62">
        <f>'Heros Special X'!Q65</f>
        <v>0</v>
      </c>
      <c r="R65" s="81">
        <f>'Heros Special X'!Q65</f>
        <v>0</v>
      </c>
      <c r="S65" s="81">
        <f>'Heros Special X'!T65</f>
        <v>0</v>
      </c>
      <c r="T65" s="81">
        <f>'Heros Special X'!U65</f>
        <v>0</v>
      </c>
      <c r="U65" s="81">
        <f>'Heros Special X'!V65</f>
        <v>0</v>
      </c>
      <c r="V65" s="81">
        <f>'Heros Special X'!W65</f>
        <v>0</v>
      </c>
    </row>
    <row r="66" spans="1:22" x14ac:dyDescent="0.15">
      <c r="A66" s="26" t="b">
        <f>AND(IF((B66=Calculator!$B$45),1,0),IF((E66=Calculator!$D$45),1,0), IF((C66=Calculator!$G$45),1,0))</f>
        <v>0</v>
      </c>
      <c r="B66" s="62" t="str">
        <f>'Heros Special X'!B66</f>
        <v>Koshka</v>
      </c>
      <c r="C66" s="62" t="str">
        <f>'Heros Special X'!C66</f>
        <v>A</v>
      </c>
      <c r="D66" s="62" t="str">
        <f>'Heros Special X'!D66</f>
        <v>Pouncy Fun</v>
      </c>
      <c r="E66" s="62">
        <f>'Heros Special X'!E66</f>
        <v>1</v>
      </c>
      <c r="F66" s="62">
        <f>'Heros Special X'!F66</f>
        <v>12</v>
      </c>
      <c r="G66" s="62">
        <f>'Heros Special X'!G66</f>
        <v>60</v>
      </c>
      <c r="H66" s="62">
        <f>'Heros Special X'!H66</f>
        <v>120</v>
      </c>
      <c r="I66" s="62">
        <f>'Heros Special X'!I66</f>
        <v>0</v>
      </c>
      <c r="J66" s="62">
        <f>'Heros Special X'!J66</f>
        <v>0</v>
      </c>
      <c r="K66" s="62">
        <f>'Heros Special X'!K66</f>
        <v>0</v>
      </c>
      <c r="L66" s="62">
        <f>'Heros Special X'!L66</f>
        <v>0.8</v>
      </c>
      <c r="M66" s="62">
        <f>'Heros Special X'!M66</f>
        <v>0</v>
      </c>
      <c r="N66" s="62">
        <f>'Heros Special X'!N66</f>
        <v>0</v>
      </c>
      <c r="O66" s="62">
        <f>'Heros Special X'!O66</f>
        <v>0</v>
      </c>
      <c r="P66" s="62">
        <f>'Heros Special X'!P66</f>
        <v>0</v>
      </c>
      <c r="Q66" s="62">
        <f>'Heros Special X'!Q66</f>
        <v>0</v>
      </c>
      <c r="R66" s="81">
        <f>'Heros Special X'!Q66</f>
        <v>0</v>
      </c>
      <c r="S66" s="81">
        <f>'Heros Special X'!T66</f>
        <v>0</v>
      </c>
      <c r="T66" s="81">
        <f>'Heros Special X'!U66</f>
        <v>0</v>
      </c>
      <c r="U66" s="81">
        <f>'Heros Special X'!V66</f>
        <v>0</v>
      </c>
      <c r="V66" s="81">
        <f>'Heros Special X'!W66</f>
        <v>0</v>
      </c>
    </row>
    <row r="67" spans="1:22" x14ac:dyDescent="0.15">
      <c r="A67" s="26" t="b">
        <f>AND(IF((B67=Calculator!$B$45),1,0),IF((E67=Calculator!$D$45),1,0), IF((C67=Calculator!$G$45),1,0))</f>
        <v>0</v>
      </c>
      <c r="B67" s="62" t="str">
        <f>'Heros Special X'!B67</f>
        <v>Koshka</v>
      </c>
      <c r="C67" s="62" t="str">
        <f>'Heros Special X'!C67</f>
        <v>A</v>
      </c>
      <c r="D67" s="62" t="str">
        <f>'Heros Special X'!D67</f>
        <v>Pouncy Fun</v>
      </c>
      <c r="E67" s="62">
        <f>'Heros Special X'!E67</f>
        <v>2</v>
      </c>
      <c r="F67" s="62">
        <f>'Heros Special X'!F67</f>
        <v>11.5</v>
      </c>
      <c r="G67" s="62">
        <f>'Heros Special X'!G67</f>
        <v>70</v>
      </c>
      <c r="H67" s="62">
        <f>'Heros Special X'!H67</f>
        <v>170</v>
      </c>
      <c r="I67" s="62">
        <f>'Heros Special X'!I67</f>
        <v>0</v>
      </c>
      <c r="J67" s="62">
        <f>'Heros Special X'!J67</f>
        <v>0</v>
      </c>
      <c r="K67" s="62">
        <f>'Heros Special X'!K67</f>
        <v>0</v>
      </c>
      <c r="L67" s="62">
        <f>'Heros Special X'!L67</f>
        <v>0.8</v>
      </c>
      <c r="M67" s="62">
        <f>'Heros Special X'!M67</f>
        <v>0</v>
      </c>
      <c r="N67" s="62">
        <f>'Heros Special X'!N67</f>
        <v>0</v>
      </c>
      <c r="O67" s="62">
        <f>'Heros Special X'!O67</f>
        <v>0</v>
      </c>
      <c r="P67" s="62">
        <f>'Heros Special X'!P67</f>
        <v>0</v>
      </c>
      <c r="Q67" s="62">
        <f>'Heros Special X'!Q67</f>
        <v>0</v>
      </c>
      <c r="R67" s="81">
        <f>'Heros Special X'!Q67</f>
        <v>0</v>
      </c>
      <c r="S67" s="81">
        <f>'Heros Special X'!T67</f>
        <v>0</v>
      </c>
      <c r="T67" s="81">
        <f>'Heros Special X'!U67</f>
        <v>0</v>
      </c>
      <c r="U67" s="81">
        <f>'Heros Special X'!V67</f>
        <v>0</v>
      </c>
      <c r="V67" s="81">
        <f>'Heros Special X'!W67</f>
        <v>0</v>
      </c>
    </row>
    <row r="68" spans="1:22" x14ac:dyDescent="0.15">
      <c r="A68" s="26" t="b">
        <f>AND(IF((B68=Calculator!$B$45),1,0),IF((E68=Calculator!$D$45),1,0), IF((C68=Calculator!$G$45),1,0))</f>
        <v>0</v>
      </c>
      <c r="B68" s="62" t="str">
        <f>'Heros Special X'!B68</f>
        <v>Koshka</v>
      </c>
      <c r="C68" s="62" t="str">
        <f>'Heros Special X'!C68</f>
        <v>A</v>
      </c>
      <c r="D68" s="62" t="str">
        <f>'Heros Special X'!D68</f>
        <v>Pouncy Fun</v>
      </c>
      <c r="E68" s="62">
        <f>'Heros Special X'!E68</f>
        <v>3</v>
      </c>
      <c r="F68" s="62">
        <f>'Heros Special X'!F68</f>
        <v>11</v>
      </c>
      <c r="G68" s="62">
        <f>'Heros Special X'!G68</f>
        <v>80</v>
      </c>
      <c r="H68" s="62">
        <f>'Heros Special X'!H68</f>
        <v>220</v>
      </c>
      <c r="I68" s="62">
        <f>'Heros Special X'!I68</f>
        <v>0</v>
      </c>
      <c r="J68" s="62">
        <f>'Heros Special X'!J68</f>
        <v>0</v>
      </c>
      <c r="K68" s="62">
        <f>'Heros Special X'!K68</f>
        <v>0</v>
      </c>
      <c r="L68" s="62">
        <f>'Heros Special X'!L68</f>
        <v>0.8</v>
      </c>
      <c r="M68" s="62">
        <f>'Heros Special X'!M68</f>
        <v>0</v>
      </c>
      <c r="N68" s="62">
        <f>'Heros Special X'!N68</f>
        <v>0</v>
      </c>
      <c r="O68" s="62">
        <f>'Heros Special X'!O68</f>
        <v>0</v>
      </c>
      <c r="P68" s="62">
        <f>'Heros Special X'!P68</f>
        <v>0</v>
      </c>
      <c r="Q68" s="62">
        <f>'Heros Special X'!Q68</f>
        <v>0</v>
      </c>
      <c r="R68" s="81">
        <f>'Heros Special X'!Q68</f>
        <v>0</v>
      </c>
      <c r="S68" s="81">
        <f>'Heros Special X'!T68</f>
        <v>0</v>
      </c>
      <c r="T68" s="81">
        <f>'Heros Special X'!U68</f>
        <v>0</v>
      </c>
      <c r="U68" s="81">
        <f>'Heros Special X'!V68</f>
        <v>0</v>
      </c>
      <c r="V68" s="81">
        <f>'Heros Special X'!W68</f>
        <v>0</v>
      </c>
    </row>
    <row r="69" spans="1:22" x14ac:dyDescent="0.15">
      <c r="A69" s="26" t="b">
        <f>AND(IF((B69=Calculator!$B$45),1,0),IF((E69=Calculator!$D$45),1,0), IF((C69=Calculator!$G$45),1,0))</f>
        <v>0</v>
      </c>
      <c r="B69" s="62" t="str">
        <f>'Heros Special X'!B69</f>
        <v>Koshka</v>
      </c>
      <c r="C69" s="62" t="str">
        <f>'Heros Special X'!C69</f>
        <v>A</v>
      </c>
      <c r="D69" s="62" t="str">
        <f>'Heros Special X'!D69</f>
        <v>Pouncy Fun</v>
      </c>
      <c r="E69" s="62">
        <f>'Heros Special X'!E69</f>
        <v>4</v>
      </c>
      <c r="F69" s="62">
        <f>'Heros Special X'!F69</f>
        <v>10.5</v>
      </c>
      <c r="G69" s="62">
        <f>'Heros Special X'!G69</f>
        <v>90</v>
      </c>
      <c r="H69" s="62">
        <f>'Heros Special X'!H69</f>
        <v>270</v>
      </c>
      <c r="I69" s="62">
        <f>'Heros Special X'!I69</f>
        <v>0</v>
      </c>
      <c r="J69" s="62">
        <f>'Heros Special X'!J69</f>
        <v>0</v>
      </c>
      <c r="K69" s="62">
        <f>'Heros Special X'!K69</f>
        <v>0</v>
      </c>
      <c r="L69" s="62">
        <f>'Heros Special X'!L69</f>
        <v>0.8</v>
      </c>
      <c r="M69" s="62">
        <f>'Heros Special X'!M69</f>
        <v>0</v>
      </c>
      <c r="N69" s="62">
        <f>'Heros Special X'!N69</f>
        <v>0</v>
      </c>
      <c r="O69" s="62">
        <f>'Heros Special X'!O69</f>
        <v>0</v>
      </c>
      <c r="P69" s="62">
        <f>'Heros Special X'!P69</f>
        <v>0</v>
      </c>
      <c r="Q69" s="62">
        <f>'Heros Special X'!Q69</f>
        <v>0</v>
      </c>
      <c r="R69" s="81">
        <f>'Heros Special X'!Q69</f>
        <v>0</v>
      </c>
      <c r="S69" s="81">
        <f>'Heros Special X'!T69</f>
        <v>0</v>
      </c>
      <c r="T69" s="81">
        <f>'Heros Special X'!U69</f>
        <v>0</v>
      </c>
      <c r="U69" s="81">
        <f>'Heros Special X'!V69</f>
        <v>0</v>
      </c>
      <c r="V69" s="81">
        <f>'Heros Special X'!W69</f>
        <v>0</v>
      </c>
    </row>
    <row r="70" spans="1:22" x14ac:dyDescent="0.15">
      <c r="A70" s="26" t="b">
        <f>AND(IF((B70=Calculator!$B$45),1,0),IF((E70=Calculator!$D$45),1,0), IF((C70=Calculator!$G$45),1,0))</f>
        <v>0</v>
      </c>
      <c r="B70" s="62" t="str">
        <f>'Heros Special X'!B70</f>
        <v>Koshka</v>
      </c>
      <c r="C70" s="62" t="str">
        <f>'Heros Special X'!C70</f>
        <v>A</v>
      </c>
      <c r="D70" s="62" t="str">
        <f>'Heros Special X'!D70</f>
        <v>Pouncy Fun</v>
      </c>
      <c r="E70" s="62">
        <f>'Heros Special X'!E70</f>
        <v>5</v>
      </c>
      <c r="F70" s="62">
        <f>'Heros Special X'!F70</f>
        <v>10</v>
      </c>
      <c r="G70" s="62">
        <f>'Heros Special X'!G70</f>
        <v>100</v>
      </c>
      <c r="H70" s="62">
        <f>'Heros Special X'!H70</f>
        <v>440</v>
      </c>
      <c r="I70" s="62">
        <f>'Heros Special X'!I70</f>
        <v>0</v>
      </c>
      <c r="J70" s="62">
        <f>'Heros Special X'!J70</f>
        <v>0</v>
      </c>
      <c r="K70" s="62">
        <f>'Heros Special X'!K70</f>
        <v>0</v>
      </c>
      <c r="L70" s="62">
        <f>'Heros Special X'!L70</f>
        <v>0.8</v>
      </c>
      <c r="M70" s="62">
        <f>'Heros Special X'!M70</f>
        <v>0</v>
      </c>
      <c r="N70" s="62">
        <f>'Heros Special X'!N70</f>
        <v>0</v>
      </c>
      <c r="O70" s="62">
        <f>'Heros Special X'!O70</f>
        <v>0</v>
      </c>
      <c r="P70" s="62">
        <f>'Heros Special X'!P70</f>
        <v>0</v>
      </c>
      <c r="Q70" s="62">
        <f>'Heros Special X'!Q70</f>
        <v>0</v>
      </c>
      <c r="R70" s="81">
        <f>'Heros Special X'!Q70</f>
        <v>0</v>
      </c>
      <c r="S70" s="81">
        <f>'Heros Special X'!T70</f>
        <v>0</v>
      </c>
      <c r="T70" s="81">
        <f>'Heros Special X'!U70</f>
        <v>0</v>
      </c>
      <c r="U70" s="81">
        <f>'Heros Special X'!V70</f>
        <v>0</v>
      </c>
      <c r="V70" s="81">
        <f>'Heros Special X'!W70</f>
        <v>0</v>
      </c>
    </row>
    <row r="71" spans="1:22" x14ac:dyDescent="0.15">
      <c r="A71" s="26" t="b">
        <f>AND(IF((B71=Calculator!$B$45),1,0),IF((E71=Calculator!$D$45),1,0), IF((C71=Calculator!$G$45),1,0))</f>
        <v>0</v>
      </c>
      <c r="B71" s="62">
        <f>'Heros Special X'!B71</f>
        <v>0</v>
      </c>
      <c r="C71" s="62">
        <f>'Heros Special X'!C71</f>
        <v>0</v>
      </c>
      <c r="D71" s="62">
        <f>'Heros Special X'!D71</f>
        <v>0</v>
      </c>
      <c r="E71" s="62">
        <f>'Heros Special X'!E71</f>
        <v>0</v>
      </c>
      <c r="F71" s="62" t="str">
        <f>'Heros Special X'!F71</f>
        <v>Cooldown</v>
      </c>
      <c r="G71" s="62" t="str">
        <f>'Heros Special X'!G71</f>
        <v>Energy Cost</v>
      </c>
      <c r="H71" s="62" t="str">
        <f>'Heros Special X'!H71</f>
        <v>Damage</v>
      </c>
      <c r="I71" s="62">
        <f>'Heros Special X'!I71</f>
        <v>0</v>
      </c>
      <c r="J71" s="62">
        <f>'Heros Special X'!J71</f>
        <v>0</v>
      </c>
      <c r="K71" s="62">
        <f>'Heros Special X'!K71</f>
        <v>0</v>
      </c>
      <c r="L71" s="62" t="str">
        <f>'Heros Special X'!L71</f>
        <v>Crystal Ratio</v>
      </c>
      <c r="M71" s="62">
        <f>'Heros Special X'!M71</f>
        <v>0</v>
      </c>
      <c r="N71" s="62">
        <f>'Heros Special X'!N71</f>
        <v>0</v>
      </c>
      <c r="O71" s="62">
        <f>'Heros Special X'!O71</f>
        <v>0</v>
      </c>
      <c r="P71" s="62">
        <f>'Heros Special X'!P71</f>
        <v>0</v>
      </c>
      <c r="Q71" s="62">
        <f>'Heros Special X'!Q71</f>
        <v>0</v>
      </c>
      <c r="R71" s="81">
        <f>'Heros Special X'!Q71</f>
        <v>0</v>
      </c>
      <c r="S71" s="81" t="str">
        <f>'Heros Special X'!T71</f>
        <v>(CatNip) Attack Boost</v>
      </c>
      <c r="T71" s="81" t="str">
        <f>'Heros Special X'!U71</f>
        <v>Crystal Ratio</v>
      </c>
      <c r="U71" s="81">
        <f>'Heros Special X'!V71</f>
        <v>0</v>
      </c>
      <c r="V71" s="81">
        <f>'Heros Special X'!W71</f>
        <v>0</v>
      </c>
    </row>
    <row r="72" spans="1:22" x14ac:dyDescent="0.15">
      <c r="A72" s="26" t="b">
        <f>AND(IF((B72=Calculator!$B$45),1,0),IF((E72=Calculator!$D$45),1,0), IF((C72=Calculator!$G$45),1,0))</f>
        <v>0</v>
      </c>
      <c r="B72" s="62" t="str">
        <f>'Heros Special X'!B72</f>
        <v>Koshka</v>
      </c>
      <c r="C72" s="62" t="str">
        <f>'Heros Special X'!C72</f>
        <v>B</v>
      </c>
      <c r="D72" s="62" t="str">
        <f>'Heros Special X'!D72</f>
        <v>Twirly Death</v>
      </c>
      <c r="E72" s="62">
        <f>'Heros Special X'!E72</f>
        <v>1</v>
      </c>
      <c r="F72" s="62">
        <f>'Heros Special X'!F72</f>
        <v>13</v>
      </c>
      <c r="G72" s="62">
        <f>'Heros Special X'!G72</f>
        <v>60</v>
      </c>
      <c r="H72" s="62">
        <f>'Heros Special X'!H72</f>
        <v>90</v>
      </c>
      <c r="I72" s="62">
        <f>'Heros Special X'!I72</f>
        <v>0</v>
      </c>
      <c r="J72" s="62">
        <f>'Heros Special X'!J72</f>
        <v>0</v>
      </c>
      <c r="K72" s="62">
        <f>'Heros Special X'!K72</f>
        <v>0</v>
      </c>
      <c r="L72" s="62">
        <f>'Heros Special X'!L72</f>
        <v>1.2</v>
      </c>
      <c r="M72" s="62">
        <f>'Heros Special X'!M72</f>
        <v>0</v>
      </c>
      <c r="N72" s="62">
        <f>'Heros Special X'!N72</f>
        <v>0</v>
      </c>
      <c r="O72" s="62">
        <f>'Heros Special X'!O72</f>
        <v>0</v>
      </c>
      <c r="P72" s="62">
        <f>'Heros Special X'!P72</f>
        <v>0</v>
      </c>
      <c r="Q72" s="62">
        <f>'Heros Special X'!Q72</f>
        <v>0</v>
      </c>
      <c r="R72" s="81">
        <f>'Heros Special X'!Q72</f>
        <v>0</v>
      </c>
      <c r="S72" s="81">
        <f>'Heros Special X'!T72</f>
        <v>30</v>
      </c>
      <c r="T72" s="81">
        <f>'Heros Special X'!U72</f>
        <v>1.1000000000000001</v>
      </c>
      <c r="U72" s="81">
        <f>'Heros Special X'!V72</f>
        <v>0</v>
      </c>
      <c r="V72" s="81">
        <f>'Heros Special X'!W72</f>
        <v>0</v>
      </c>
    </row>
    <row r="73" spans="1:22" x14ac:dyDescent="0.15">
      <c r="A73" s="26" t="b">
        <f>AND(IF((B73=Calculator!$B$45),1,0),IF((E73=Calculator!$D$45),1,0), IF((C73=Calculator!$G$45),1,0))</f>
        <v>0</v>
      </c>
      <c r="B73" s="62" t="str">
        <f>'Heros Special X'!B73</f>
        <v>Koshka</v>
      </c>
      <c r="C73" s="62" t="str">
        <f>'Heros Special X'!C73</f>
        <v>B</v>
      </c>
      <c r="D73" s="62" t="str">
        <f>'Heros Special X'!D73</f>
        <v>Twirly Death</v>
      </c>
      <c r="E73" s="62">
        <f>'Heros Special X'!E73</f>
        <v>2</v>
      </c>
      <c r="F73" s="62">
        <f>'Heros Special X'!F73</f>
        <v>12.5</v>
      </c>
      <c r="G73" s="62">
        <f>'Heros Special X'!G73</f>
        <v>75</v>
      </c>
      <c r="H73" s="62">
        <f>'Heros Special X'!H73</f>
        <v>125</v>
      </c>
      <c r="I73" s="62">
        <f>'Heros Special X'!I73</f>
        <v>0</v>
      </c>
      <c r="J73" s="62">
        <f>'Heros Special X'!J73</f>
        <v>0</v>
      </c>
      <c r="K73" s="62">
        <f>'Heros Special X'!K73</f>
        <v>0</v>
      </c>
      <c r="L73" s="62">
        <f>'Heros Special X'!L73</f>
        <v>1.2</v>
      </c>
      <c r="M73" s="62">
        <f>'Heros Special X'!M73</f>
        <v>0</v>
      </c>
      <c r="N73" s="62">
        <f>'Heros Special X'!N73</f>
        <v>0</v>
      </c>
      <c r="O73" s="62">
        <f>'Heros Special X'!O73</f>
        <v>0</v>
      </c>
      <c r="P73" s="62">
        <f>'Heros Special X'!P73</f>
        <v>0</v>
      </c>
      <c r="Q73" s="62">
        <f>'Heros Special X'!Q73</f>
        <v>0</v>
      </c>
      <c r="R73" s="81">
        <f>'Heros Special X'!Q73</f>
        <v>0</v>
      </c>
      <c r="S73" s="81">
        <f>'Heros Special X'!T73</f>
        <v>55</v>
      </c>
      <c r="T73" s="81">
        <f>'Heros Special X'!U73</f>
        <v>1.1000000000000001</v>
      </c>
      <c r="U73" s="81">
        <f>'Heros Special X'!V73</f>
        <v>0</v>
      </c>
      <c r="V73" s="81">
        <f>'Heros Special X'!W73</f>
        <v>0</v>
      </c>
    </row>
    <row r="74" spans="1:22" x14ac:dyDescent="0.15">
      <c r="A74" s="26" t="b">
        <f>AND(IF((B74=Calculator!$B$45),1,0),IF((E74=Calculator!$D$45),1,0), IF((C74=Calculator!$G$45),1,0))</f>
        <v>0</v>
      </c>
      <c r="B74" s="62" t="str">
        <f>'Heros Special X'!B74</f>
        <v>Koshka</v>
      </c>
      <c r="C74" s="62" t="str">
        <f>'Heros Special X'!C74</f>
        <v>B</v>
      </c>
      <c r="D74" s="62" t="str">
        <f>'Heros Special X'!D74</f>
        <v>Twirly Death</v>
      </c>
      <c r="E74" s="62">
        <f>'Heros Special X'!E74</f>
        <v>3</v>
      </c>
      <c r="F74" s="62">
        <f>'Heros Special X'!F74</f>
        <v>12</v>
      </c>
      <c r="G74" s="62">
        <f>'Heros Special X'!G74</f>
        <v>90</v>
      </c>
      <c r="H74" s="62">
        <f>'Heros Special X'!H74</f>
        <v>160</v>
      </c>
      <c r="I74" s="62">
        <f>'Heros Special X'!I74</f>
        <v>0</v>
      </c>
      <c r="J74" s="62">
        <f>'Heros Special X'!J74</f>
        <v>0</v>
      </c>
      <c r="K74" s="62">
        <f>'Heros Special X'!K74</f>
        <v>0</v>
      </c>
      <c r="L74" s="62">
        <f>'Heros Special X'!L74</f>
        <v>1.2</v>
      </c>
      <c r="M74" s="62">
        <f>'Heros Special X'!M74</f>
        <v>0</v>
      </c>
      <c r="N74" s="62">
        <f>'Heros Special X'!N74</f>
        <v>0</v>
      </c>
      <c r="O74" s="62">
        <f>'Heros Special X'!O74</f>
        <v>0</v>
      </c>
      <c r="P74" s="62">
        <f>'Heros Special X'!P74</f>
        <v>0</v>
      </c>
      <c r="Q74" s="62">
        <f>'Heros Special X'!Q74</f>
        <v>0</v>
      </c>
      <c r="R74" s="81">
        <f>'Heros Special X'!Q74</f>
        <v>0</v>
      </c>
      <c r="S74" s="81">
        <f>'Heros Special X'!T74</f>
        <v>70</v>
      </c>
      <c r="T74" s="81">
        <f>'Heros Special X'!U74</f>
        <v>1.1000000000000001</v>
      </c>
      <c r="U74" s="81">
        <f>'Heros Special X'!V74</f>
        <v>0</v>
      </c>
      <c r="V74" s="81">
        <f>'Heros Special X'!W74</f>
        <v>0</v>
      </c>
    </row>
    <row r="75" spans="1:22" x14ac:dyDescent="0.15">
      <c r="A75" s="26" t="b">
        <f>AND(IF((B75=Calculator!$B$45),1,0),IF((E75=Calculator!$D$45),1,0), IF((C75=Calculator!$G$45),1,0))</f>
        <v>0</v>
      </c>
      <c r="B75" s="62" t="str">
        <f>'Heros Special X'!B75</f>
        <v>Koshka</v>
      </c>
      <c r="C75" s="62" t="str">
        <f>'Heros Special X'!C75</f>
        <v>B</v>
      </c>
      <c r="D75" s="62" t="str">
        <f>'Heros Special X'!D75</f>
        <v>Twirly Death</v>
      </c>
      <c r="E75" s="62">
        <f>'Heros Special X'!E75</f>
        <v>4</v>
      </c>
      <c r="F75" s="62">
        <f>'Heros Special X'!F75</f>
        <v>11.5</v>
      </c>
      <c r="G75" s="62">
        <f>'Heros Special X'!G75</f>
        <v>105</v>
      </c>
      <c r="H75" s="62">
        <f>'Heros Special X'!H75</f>
        <v>195</v>
      </c>
      <c r="I75" s="62">
        <f>'Heros Special X'!I75</f>
        <v>0</v>
      </c>
      <c r="J75" s="62">
        <f>'Heros Special X'!J75</f>
        <v>0</v>
      </c>
      <c r="K75" s="62">
        <f>'Heros Special X'!K75</f>
        <v>0</v>
      </c>
      <c r="L75" s="62">
        <f>'Heros Special X'!L75</f>
        <v>1.2</v>
      </c>
      <c r="M75" s="62">
        <f>'Heros Special X'!M75</f>
        <v>0</v>
      </c>
      <c r="N75" s="62">
        <f>'Heros Special X'!N75</f>
        <v>0</v>
      </c>
      <c r="O75" s="62">
        <f>'Heros Special X'!O75</f>
        <v>0</v>
      </c>
      <c r="P75" s="62">
        <f>'Heros Special X'!P75</f>
        <v>0</v>
      </c>
      <c r="Q75" s="62">
        <f>'Heros Special X'!Q75</f>
        <v>0</v>
      </c>
      <c r="R75" s="81">
        <f>'Heros Special X'!Q75</f>
        <v>0</v>
      </c>
      <c r="S75" s="81">
        <f>'Heros Special X'!T75</f>
        <v>95</v>
      </c>
      <c r="T75" s="81">
        <f>'Heros Special X'!U75</f>
        <v>1.1000000000000001</v>
      </c>
      <c r="U75" s="81">
        <f>'Heros Special X'!V75</f>
        <v>0</v>
      </c>
      <c r="V75" s="81">
        <f>'Heros Special X'!W75</f>
        <v>0</v>
      </c>
    </row>
    <row r="76" spans="1:22" x14ac:dyDescent="0.15">
      <c r="A76" s="26" t="b">
        <f>AND(IF((B76=Calculator!$B$45),1,0),IF((E76=Calculator!$D$45),1,0), IF((C76=Calculator!$G$45),1,0))</f>
        <v>0</v>
      </c>
      <c r="B76" s="62" t="str">
        <f>'Heros Special X'!B76</f>
        <v>Koshka</v>
      </c>
      <c r="C76" s="62" t="str">
        <f>'Heros Special X'!C76</f>
        <v>B</v>
      </c>
      <c r="D76" s="62" t="str">
        <f>'Heros Special X'!D76</f>
        <v>Twirly Death</v>
      </c>
      <c r="E76" s="62">
        <f>'Heros Special X'!E76</f>
        <v>5</v>
      </c>
      <c r="F76" s="62">
        <f>'Heros Special X'!F76</f>
        <v>11</v>
      </c>
      <c r="G76" s="62">
        <f>'Heros Special X'!G76</f>
        <v>140</v>
      </c>
      <c r="H76" s="62">
        <f>'Heros Special X'!H76</f>
        <v>270</v>
      </c>
      <c r="I76" s="62">
        <f>'Heros Special X'!I76</f>
        <v>0</v>
      </c>
      <c r="J76" s="62">
        <f>'Heros Special X'!J76</f>
        <v>0</v>
      </c>
      <c r="K76" s="62">
        <f>'Heros Special X'!K76</f>
        <v>0</v>
      </c>
      <c r="L76" s="62">
        <f>'Heros Special X'!L76</f>
        <v>1.2</v>
      </c>
      <c r="M76" s="62">
        <f>'Heros Special X'!M76</f>
        <v>0</v>
      </c>
      <c r="N76" s="62">
        <f>'Heros Special X'!N76</f>
        <v>0</v>
      </c>
      <c r="O76" s="62">
        <f>'Heros Special X'!O76</f>
        <v>0</v>
      </c>
      <c r="P76" s="62">
        <f>'Heros Special X'!P76</f>
        <v>0</v>
      </c>
      <c r="Q76" s="62">
        <f>'Heros Special X'!Q76</f>
        <v>0</v>
      </c>
      <c r="R76" s="81">
        <f>'Heros Special X'!Q76</f>
        <v>0</v>
      </c>
      <c r="S76" s="81">
        <f>'Heros Special X'!T76</f>
        <v>150</v>
      </c>
      <c r="T76" s="81">
        <f>'Heros Special X'!U76</f>
        <v>1.1000000000000001</v>
      </c>
      <c r="U76" s="81">
        <f>'Heros Special X'!V76</f>
        <v>0</v>
      </c>
      <c r="V76" s="81">
        <f>'Heros Special X'!W76</f>
        <v>0</v>
      </c>
    </row>
    <row r="77" spans="1:22" x14ac:dyDescent="0.15">
      <c r="A77" s="26" t="b">
        <f>AND(IF((B77=Calculator!$B$45),1,0),IF((E77=Calculator!$D$45),1,0), IF((C77=Calculator!$G$45),1,0))</f>
        <v>0</v>
      </c>
      <c r="B77" s="62">
        <f>'Heros Special X'!B77</f>
        <v>0</v>
      </c>
      <c r="C77" s="62">
        <f>'Heros Special X'!C77</f>
        <v>0</v>
      </c>
      <c r="D77" s="62">
        <f>'Heros Special X'!D77</f>
        <v>0</v>
      </c>
      <c r="E77" s="62">
        <f>'Heros Special X'!E77</f>
        <v>0</v>
      </c>
      <c r="F77" s="62" t="str">
        <f>'Heros Special X'!F77</f>
        <v>Cooldown</v>
      </c>
      <c r="G77" s="62" t="str">
        <f>'Heros Special X'!G77</f>
        <v>Energy Cost</v>
      </c>
      <c r="H77" s="62" t="str">
        <f>'Heros Special X'!H77</f>
        <v>Damage</v>
      </c>
      <c r="I77" s="62">
        <f>'Heros Special X'!I77</f>
        <v>0</v>
      </c>
      <c r="J77" s="62">
        <f>'Heros Special X'!J77</f>
        <v>0</v>
      </c>
      <c r="K77" s="62">
        <f>'Heros Special X'!K77</f>
        <v>0</v>
      </c>
      <c r="L77" s="62" t="str">
        <f>'Heros Special X'!L77</f>
        <v>Crystal Ratio</v>
      </c>
      <c r="M77" s="62" t="str">
        <f>'Heros Special X'!M77</f>
        <v>Weapon Ratio</v>
      </c>
      <c r="N77" s="62">
        <f>'Heros Special X'!N77</f>
        <v>0</v>
      </c>
      <c r="O77" s="62">
        <f>'Heros Special X'!O77</f>
        <v>0</v>
      </c>
      <c r="P77" s="62">
        <f>'Heros Special X'!P77</f>
        <v>0</v>
      </c>
      <c r="Q77" s="62">
        <f>'Heros Special X'!Q77</f>
        <v>0</v>
      </c>
      <c r="R77" s="81">
        <f>'Heros Special X'!Q77</f>
        <v>0</v>
      </c>
      <c r="S77" s="81" t="str">
        <f>'Heros Special X'!T77</f>
        <v>Stun Duration</v>
      </c>
      <c r="T77" s="81">
        <f>'Heros Special X'!U77</f>
        <v>0</v>
      </c>
      <c r="U77" s="81">
        <f>'Heros Special X'!V77</f>
        <v>0</v>
      </c>
      <c r="V77" s="81">
        <f>'Heros Special X'!W77</f>
        <v>0</v>
      </c>
    </row>
    <row r="78" spans="1:22" x14ac:dyDescent="0.15">
      <c r="A78" s="26" t="b">
        <f>AND(IF((B78=Calculator!$B$45),1,0),IF((E78=Calculator!$D$45),1,0), IF((C78=Calculator!$G$45),1,0))</f>
        <v>0</v>
      </c>
      <c r="B78" s="62" t="str">
        <f>'Heros Special X'!B78</f>
        <v>Koshka</v>
      </c>
      <c r="C78" s="62" t="str">
        <f>'Heros Special X'!C78</f>
        <v>C</v>
      </c>
      <c r="D78" s="62" t="str">
        <f>'Heros Special X'!D78</f>
        <v>Yummy Catnip Frenzy</v>
      </c>
      <c r="E78" s="62">
        <f>'Heros Special X'!E78</f>
        <v>1</v>
      </c>
      <c r="F78" s="62">
        <f>'Heros Special X'!F78</f>
        <v>130</v>
      </c>
      <c r="G78" s="62">
        <f>'Heros Special X'!G78</f>
        <v>120</v>
      </c>
      <c r="H78" s="62">
        <f>'Heros Special X'!H78</f>
        <v>350</v>
      </c>
      <c r="I78" s="62">
        <f>'Heros Special X'!I78</f>
        <v>0</v>
      </c>
      <c r="J78" s="62">
        <f>'Heros Special X'!J78</f>
        <v>0</v>
      </c>
      <c r="K78" s="62">
        <f>'Heros Special X'!K78</f>
        <v>0</v>
      </c>
      <c r="L78" s="62">
        <f>'Heros Special X'!L78</f>
        <v>1.2</v>
      </c>
      <c r="M78" s="62">
        <f>'Heros Special X'!M78</f>
        <v>0</v>
      </c>
      <c r="N78" s="62">
        <f>'Heros Special X'!N78</f>
        <v>0</v>
      </c>
      <c r="O78" s="62">
        <f>'Heros Special X'!O78</f>
        <v>0</v>
      </c>
      <c r="P78" s="62">
        <f>'Heros Special X'!P78</f>
        <v>0</v>
      </c>
      <c r="Q78" s="62">
        <f>'Heros Special X'!Q78</f>
        <v>0</v>
      </c>
      <c r="R78" s="81">
        <f>'Heros Special X'!Q78</f>
        <v>0</v>
      </c>
      <c r="S78" s="81">
        <f>'Heros Special X'!T78</f>
        <v>2.2000000000000002</v>
      </c>
      <c r="T78" s="81">
        <f>'Heros Special X'!U78</f>
        <v>0</v>
      </c>
      <c r="U78" s="81">
        <f>'Heros Special X'!V78</f>
        <v>0</v>
      </c>
      <c r="V78" s="81">
        <f>'Heros Special X'!W78</f>
        <v>0</v>
      </c>
    </row>
    <row r="79" spans="1:22" x14ac:dyDescent="0.15">
      <c r="A79" s="26" t="b">
        <f>AND(IF((B79=Calculator!$B$45),1,0),IF((E79=Calculator!$D$45),1,0), IF((C79=Calculator!$G$45),1,0))</f>
        <v>0</v>
      </c>
      <c r="B79" s="62" t="str">
        <f>'Heros Special X'!B79</f>
        <v>Koshka</v>
      </c>
      <c r="C79" s="62" t="str">
        <f>'Heros Special X'!C79</f>
        <v>C</v>
      </c>
      <c r="D79" s="62" t="str">
        <f>'Heros Special X'!D79</f>
        <v>Yummy Catnip Frenzy</v>
      </c>
      <c r="E79" s="62">
        <f>'Heros Special X'!E79</f>
        <v>2</v>
      </c>
      <c r="F79" s="62">
        <f>'Heros Special X'!F79</f>
        <v>125</v>
      </c>
      <c r="G79" s="62">
        <f>'Heros Special X'!G79</f>
        <v>150</v>
      </c>
      <c r="H79" s="62">
        <f>'Heros Special X'!H79</f>
        <v>575</v>
      </c>
      <c r="I79" s="62">
        <f>'Heros Special X'!I79</f>
        <v>0</v>
      </c>
      <c r="J79" s="62">
        <f>'Heros Special X'!J79</f>
        <v>0</v>
      </c>
      <c r="K79" s="62">
        <f>'Heros Special X'!K79</f>
        <v>0</v>
      </c>
      <c r="L79" s="62">
        <f>'Heros Special X'!L79</f>
        <v>1.2</v>
      </c>
      <c r="M79" s="62">
        <f>'Heros Special X'!M79</f>
        <v>0</v>
      </c>
      <c r="N79" s="62">
        <f>'Heros Special X'!N79</f>
        <v>0</v>
      </c>
      <c r="O79" s="62">
        <f>'Heros Special X'!O79</f>
        <v>0</v>
      </c>
      <c r="P79" s="62">
        <f>'Heros Special X'!P79</f>
        <v>0</v>
      </c>
      <c r="Q79" s="62">
        <f>'Heros Special X'!Q79</f>
        <v>0</v>
      </c>
      <c r="R79" s="81">
        <f>'Heros Special X'!Q79</f>
        <v>0</v>
      </c>
      <c r="S79" s="81">
        <f>'Heros Special X'!T79</f>
        <v>2.2000000000000002</v>
      </c>
      <c r="T79" s="81">
        <f>'Heros Special X'!U79</f>
        <v>0</v>
      </c>
      <c r="U79" s="81">
        <f>'Heros Special X'!V79</f>
        <v>0</v>
      </c>
      <c r="V79" s="81">
        <f>'Heros Special X'!W79</f>
        <v>0</v>
      </c>
    </row>
    <row r="80" spans="1:22" x14ac:dyDescent="0.15">
      <c r="A80" s="26" t="b">
        <f>AND(IF((B80=Calculator!$B$45),1,0),IF((E80=Calculator!$D$45),1,0), IF((C80=Calculator!$G$45),1,0))</f>
        <v>0</v>
      </c>
      <c r="B80" s="62" t="str">
        <f>'Heros Special X'!B80</f>
        <v>Koshka</v>
      </c>
      <c r="C80" s="62" t="str">
        <f>'Heros Special X'!C80</f>
        <v>C</v>
      </c>
      <c r="D80" s="62" t="str">
        <f>'Heros Special X'!D80</f>
        <v>Yummy Catnip Frenzy</v>
      </c>
      <c r="E80" s="62">
        <f>'Heros Special X'!E80</f>
        <v>3</v>
      </c>
      <c r="F80" s="62">
        <f>'Heros Special X'!F80</f>
        <v>120</v>
      </c>
      <c r="G80" s="62">
        <f>'Heros Special X'!G80</f>
        <v>180</v>
      </c>
      <c r="H80" s="62">
        <f>'Heros Special X'!H80</f>
        <v>800</v>
      </c>
      <c r="I80" s="62">
        <f>'Heros Special X'!I80</f>
        <v>0</v>
      </c>
      <c r="J80" s="62">
        <f>'Heros Special X'!J80</f>
        <v>0</v>
      </c>
      <c r="K80" s="62">
        <f>'Heros Special X'!K80</f>
        <v>0</v>
      </c>
      <c r="L80" s="62">
        <f>'Heros Special X'!L80</f>
        <v>1.2</v>
      </c>
      <c r="M80" s="62">
        <f>'Heros Special X'!M80</f>
        <v>0</v>
      </c>
      <c r="N80" s="62">
        <f>'Heros Special X'!N80</f>
        <v>0</v>
      </c>
      <c r="O80" s="62">
        <f>'Heros Special X'!O80</f>
        <v>0</v>
      </c>
      <c r="P80" s="62">
        <f>'Heros Special X'!P80</f>
        <v>0</v>
      </c>
      <c r="Q80" s="62">
        <f>'Heros Special X'!Q80</f>
        <v>0</v>
      </c>
      <c r="R80" s="81">
        <f>'Heros Special X'!Q80</f>
        <v>0</v>
      </c>
      <c r="S80" s="81">
        <f>'Heros Special X'!T80</f>
        <v>2.2000000000000002</v>
      </c>
      <c r="T80" s="81">
        <f>'Heros Special X'!U80</f>
        <v>0</v>
      </c>
      <c r="U80" s="81">
        <f>'Heros Special X'!V80</f>
        <v>0</v>
      </c>
      <c r="V80" s="81">
        <f>'Heros Special X'!W80</f>
        <v>0</v>
      </c>
    </row>
    <row r="81" spans="1:22" x14ac:dyDescent="0.15">
      <c r="A81" s="26" t="b">
        <f>AND(IF((B81=Calculator!$B$45),1,0),IF((E81=Calculator!$D$45),1,0), IF((C81=Calculator!$G$45),1,0))</f>
        <v>0</v>
      </c>
      <c r="B81" s="62">
        <f>'Heros Special X'!B81</f>
        <v>0</v>
      </c>
      <c r="C81" s="62">
        <f>'Heros Special X'!C81</f>
        <v>0</v>
      </c>
      <c r="D81" s="62">
        <f>'Heros Special X'!D81</f>
        <v>0</v>
      </c>
      <c r="E81" s="62">
        <f>'Heros Special X'!E81</f>
        <v>0</v>
      </c>
      <c r="F81" s="62" t="str">
        <f>'Heros Special X'!F81</f>
        <v>Cooldown</v>
      </c>
      <c r="G81" s="62" t="str">
        <f>'Heros Special X'!G81</f>
        <v>Energy Cost</v>
      </c>
      <c r="H81" s="62">
        <f>'Heros Special X'!H81</f>
        <v>0</v>
      </c>
      <c r="I81" s="62">
        <f>'Heros Special X'!I81</f>
        <v>0</v>
      </c>
      <c r="J81" s="62" t="str">
        <f>'Heros Special X'!J81</f>
        <v>Bonus Damage</v>
      </c>
      <c r="K81" s="62">
        <f>'Heros Special X'!K81</f>
        <v>0</v>
      </c>
      <c r="L81" s="62" t="str">
        <f>'Heros Special X'!L81</f>
        <v>Crystal Ratio</v>
      </c>
      <c r="M81" s="62" t="str">
        <f>'Heros Special X'!M81</f>
        <v>Weapon Ratio</v>
      </c>
      <c r="N81" s="62">
        <f>'Heros Special X'!N81</f>
        <v>0</v>
      </c>
      <c r="O81" s="62">
        <f>'Heros Special X'!O81</f>
        <v>0</v>
      </c>
      <c r="P81" s="62">
        <f>'Heros Special X'!P81</f>
        <v>0</v>
      </c>
      <c r="Q81" s="62">
        <f>'Heros Special X'!Q81</f>
        <v>0</v>
      </c>
      <c r="R81" s="81">
        <f>'Heros Special X'!Q81</f>
        <v>0</v>
      </c>
      <c r="S81" s="81" t="str">
        <f>'Heros Special X'!T81</f>
        <v>Barrier:</v>
      </c>
      <c r="T81" s="81" t="str">
        <f>'Heros Special X'!U81</f>
        <v>Crystal Ratio</v>
      </c>
      <c r="U81" s="81">
        <f>'Heros Special X'!V81</f>
        <v>0</v>
      </c>
      <c r="V81" s="81">
        <f>'Heros Special X'!W81</f>
        <v>0</v>
      </c>
    </row>
    <row r="82" spans="1:22" x14ac:dyDescent="0.15">
      <c r="A82" s="26" t="b">
        <f>AND(IF((B82=Calculator!$B$45),1,0),IF((E82=Calculator!$D$45),1,0), IF((C82=Calculator!$G$45),1,0))</f>
        <v>0</v>
      </c>
      <c r="B82" s="62" t="str">
        <f>'Heros Special X'!B82</f>
        <v>Krul</v>
      </c>
      <c r="C82" s="62" t="str">
        <f>'Heros Special X'!C82</f>
        <v>A</v>
      </c>
      <c r="D82" s="62" t="str">
        <f>'Heros Special X'!D82</f>
        <v>Dead Man's Rush</v>
      </c>
      <c r="E82" s="62">
        <f>'Heros Special X'!E82</f>
        <v>1</v>
      </c>
      <c r="F82" s="62">
        <f>'Heros Special X'!F82</f>
        <v>12</v>
      </c>
      <c r="G82" s="62">
        <f>'Heros Special X'!G82</f>
        <v>45</v>
      </c>
      <c r="H82" s="62">
        <f>'Heros Special X'!H82</f>
        <v>0</v>
      </c>
      <c r="I82" s="62">
        <f>'Heros Special X'!I82</f>
        <v>0</v>
      </c>
      <c r="J82" s="62">
        <f>'Heros Special X'!J82</f>
        <v>80</v>
      </c>
      <c r="K82" s="62">
        <f>'Heros Special X'!K82</f>
        <v>0</v>
      </c>
      <c r="L82" s="62">
        <f>'Heros Special X'!L82</f>
        <v>0.7</v>
      </c>
      <c r="M82" s="62">
        <f>'Heros Special X'!M82</f>
        <v>1</v>
      </c>
      <c r="N82" s="62">
        <f>'Heros Special X'!N82</f>
        <v>0</v>
      </c>
      <c r="O82" s="62">
        <f>'Heros Special X'!O82</f>
        <v>0</v>
      </c>
      <c r="P82" s="62">
        <f>'Heros Special X'!P82</f>
        <v>0</v>
      </c>
      <c r="Q82" s="62">
        <f>'Heros Special X'!Q82</f>
        <v>0</v>
      </c>
      <c r="R82" s="81">
        <f>'Heros Special X'!Q82</f>
        <v>0</v>
      </c>
      <c r="S82" s="81">
        <f>'Heros Special X'!T82</f>
        <v>80</v>
      </c>
      <c r="T82" s="81">
        <f>'Heros Special X'!U82</f>
        <v>0.75</v>
      </c>
      <c r="U82" s="81">
        <f>'Heros Special X'!V82</f>
        <v>0</v>
      </c>
      <c r="V82" s="81">
        <f>'Heros Special X'!W82</f>
        <v>0</v>
      </c>
    </row>
    <row r="83" spans="1:22" x14ac:dyDescent="0.15">
      <c r="A83" s="26" t="b">
        <f>AND(IF((B83=Calculator!$B$45),1,0),IF((E83=Calculator!$D$45),1,0), IF((C83=Calculator!$G$45),1,0))</f>
        <v>0</v>
      </c>
      <c r="B83" s="62" t="str">
        <f>'Heros Special X'!B83</f>
        <v>Krul</v>
      </c>
      <c r="C83" s="62" t="str">
        <f>'Heros Special X'!C83</f>
        <v>A</v>
      </c>
      <c r="D83" s="62" t="str">
        <f>'Heros Special X'!D83</f>
        <v>Dead Man's Rush</v>
      </c>
      <c r="E83" s="62">
        <f>'Heros Special X'!E83</f>
        <v>2</v>
      </c>
      <c r="F83" s="62">
        <f>'Heros Special X'!F83</f>
        <v>11</v>
      </c>
      <c r="G83" s="62">
        <f>'Heros Special X'!G83</f>
        <v>50</v>
      </c>
      <c r="H83" s="62">
        <f>'Heros Special X'!H83</f>
        <v>0</v>
      </c>
      <c r="I83" s="62">
        <f>'Heros Special X'!I83</f>
        <v>0</v>
      </c>
      <c r="J83" s="62">
        <f>'Heros Special X'!J83</f>
        <v>110</v>
      </c>
      <c r="K83" s="62">
        <f>'Heros Special X'!K83</f>
        <v>0</v>
      </c>
      <c r="L83" s="62">
        <f>'Heros Special X'!L83</f>
        <v>0.7</v>
      </c>
      <c r="M83" s="62">
        <f>'Heros Special X'!M83</f>
        <v>1</v>
      </c>
      <c r="N83" s="62">
        <f>'Heros Special X'!N83</f>
        <v>0</v>
      </c>
      <c r="O83" s="62">
        <f>'Heros Special X'!O83</f>
        <v>0</v>
      </c>
      <c r="P83" s="62">
        <f>'Heros Special X'!P83</f>
        <v>0</v>
      </c>
      <c r="Q83" s="62">
        <f>'Heros Special X'!Q83</f>
        <v>0</v>
      </c>
      <c r="R83" s="81">
        <f>'Heros Special X'!Q83</f>
        <v>0</v>
      </c>
      <c r="S83" s="81">
        <f>'Heros Special X'!T83</f>
        <v>160</v>
      </c>
      <c r="T83" s="81">
        <f>'Heros Special X'!U83</f>
        <v>0.75</v>
      </c>
      <c r="U83" s="81">
        <f>'Heros Special X'!V83</f>
        <v>0</v>
      </c>
      <c r="V83" s="81">
        <f>'Heros Special X'!W83</f>
        <v>0</v>
      </c>
    </row>
    <row r="84" spans="1:22" x14ac:dyDescent="0.15">
      <c r="A84" s="26" t="b">
        <f>AND(IF((B84=Calculator!$B$45),1,0),IF((E84=Calculator!$D$45),1,0), IF((C84=Calculator!$G$45),1,0))</f>
        <v>0</v>
      </c>
      <c r="B84" s="62" t="str">
        <f>'Heros Special X'!B84</f>
        <v>Krul</v>
      </c>
      <c r="C84" s="62" t="str">
        <f>'Heros Special X'!C84</f>
        <v>A</v>
      </c>
      <c r="D84" s="62" t="str">
        <f>'Heros Special X'!D84</f>
        <v>Dead Man's Rush</v>
      </c>
      <c r="E84" s="62">
        <f>'Heros Special X'!E84</f>
        <v>3</v>
      </c>
      <c r="F84" s="62">
        <f>'Heros Special X'!F84</f>
        <v>10</v>
      </c>
      <c r="G84" s="62">
        <f>'Heros Special X'!G84</f>
        <v>55</v>
      </c>
      <c r="H84" s="62">
        <f>'Heros Special X'!H84</f>
        <v>0</v>
      </c>
      <c r="I84" s="62">
        <f>'Heros Special X'!I84</f>
        <v>0</v>
      </c>
      <c r="J84" s="62">
        <f>'Heros Special X'!J84</f>
        <v>140</v>
      </c>
      <c r="K84" s="62">
        <f>'Heros Special X'!K84</f>
        <v>0</v>
      </c>
      <c r="L84" s="62">
        <f>'Heros Special X'!L84</f>
        <v>0.7</v>
      </c>
      <c r="M84" s="62">
        <f>'Heros Special X'!M84</f>
        <v>1</v>
      </c>
      <c r="N84" s="62">
        <f>'Heros Special X'!N84</f>
        <v>0</v>
      </c>
      <c r="O84" s="62">
        <f>'Heros Special X'!O84</f>
        <v>0</v>
      </c>
      <c r="P84" s="62">
        <f>'Heros Special X'!P84</f>
        <v>0</v>
      </c>
      <c r="Q84" s="62">
        <f>'Heros Special X'!Q84</f>
        <v>0</v>
      </c>
      <c r="R84" s="81">
        <f>'Heros Special X'!Q84</f>
        <v>0</v>
      </c>
      <c r="S84" s="81">
        <f>'Heros Special X'!T84</f>
        <v>240</v>
      </c>
      <c r="T84" s="81">
        <f>'Heros Special X'!U84</f>
        <v>0.75</v>
      </c>
      <c r="U84" s="81">
        <f>'Heros Special X'!V84</f>
        <v>0</v>
      </c>
      <c r="V84" s="81">
        <f>'Heros Special X'!W84</f>
        <v>0</v>
      </c>
    </row>
    <row r="85" spans="1:22" x14ac:dyDescent="0.15">
      <c r="A85" s="26" t="b">
        <f>AND(IF((B85=Calculator!$B$45),1,0),IF((E85=Calculator!$D$45),1,0), IF((C85=Calculator!$G$45),1,0))</f>
        <v>0</v>
      </c>
      <c r="B85" s="62" t="str">
        <f>'Heros Special X'!B85</f>
        <v>Krul</v>
      </c>
      <c r="C85" s="62" t="str">
        <f>'Heros Special X'!C85</f>
        <v>A</v>
      </c>
      <c r="D85" s="62" t="str">
        <f>'Heros Special X'!D85</f>
        <v>Dead Man's Rush</v>
      </c>
      <c r="E85" s="62">
        <f>'Heros Special X'!E85</f>
        <v>4</v>
      </c>
      <c r="F85" s="62">
        <f>'Heros Special X'!F85</f>
        <v>9</v>
      </c>
      <c r="G85" s="62">
        <f>'Heros Special X'!G85</f>
        <v>60</v>
      </c>
      <c r="H85" s="62">
        <f>'Heros Special X'!H85</f>
        <v>0</v>
      </c>
      <c r="I85" s="62">
        <f>'Heros Special X'!I85</f>
        <v>0</v>
      </c>
      <c r="J85" s="62">
        <f>'Heros Special X'!J85</f>
        <v>170</v>
      </c>
      <c r="K85" s="62">
        <f>'Heros Special X'!K85</f>
        <v>0</v>
      </c>
      <c r="L85" s="62">
        <f>'Heros Special X'!L85</f>
        <v>0.7</v>
      </c>
      <c r="M85" s="62">
        <f>'Heros Special X'!M85</f>
        <v>1</v>
      </c>
      <c r="N85" s="62">
        <f>'Heros Special X'!N85</f>
        <v>0</v>
      </c>
      <c r="O85" s="62">
        <f>'Heros Special X'!O85</f>
        <v>0</v>
      </c>
      <c r="P85" s="62">
        <f>'Heros Special X'!P85</f>
        <v>0</v>
      </c>
      <c r="Q85" s="62">
        <f>'Heros Special X'!Q85</f>
        <v>0</v>
      </c>
      <c r="R85" s="81">
        <f>'Heros Special X'!Q85</f>
        <v>0</v>
      </c>
      <c r="S85" s="81">
        <f>'Heros Special X'!T85</f>
        <v>320</v>
      </c>
      <c r="T85" s="81">
        <f>'Heros Special X'!U85</f>
        <v>0.75</v>
      </c>
      <c r="U85" s="81">
        <f>'Heros Special X'!V85</f>
        <v>0</v>
      </c>
      <c r="V85" s="81">
        <f>'Heros Special X'!W85</f>
        <v>0</v>
      </c>
    </row>
    <row r="86" spans="1:22" x14ac:dyDescent="0.15">
      <c r="A86" s="26" t="b">
        <f>AND(IF((B86=Calculator!$B$45),1,0),IF((E86=Calculator!$D$45),1,0), IF((C86=Calculator!$G$45),1,0))</f>
        <v>0</v>
      </c>
      <c r="B86" s="62" t="str">
        <f>'Heros Special X'!B86</f>
        <v>Krul</v>
      </c>
      <c r="C86" s="62" t="str">
        <f>'Heros Special X'!C86</f>
        <v>A</v>
      </c>
      <c r="D86" s="62" t="str">
        <f>'Heros Special X'!D86</f>
        <v>Dead Man's Rush</v>
      </c>
      <c r="E86" s="62">
        <f>'Heros Special X'!E86</f>
        <v>5</v>
      </c>
      <c r="F86" s="62">
        <f>'Heros Special X'!F86</f>
        <v>8</v>
      </c>
      <c r="G86" s="62">
        <f>'Heros Special X'!G86</f>
        <v>65</v>
      </c>
      <c r="H86" s="62">
        <f>'Heros Special X'!H86</f>
        <v>0</v>
      </c>
      <c r="I86" s="62">
        <f>'Heros Special X'!I86</f>
        <v>0</v>
      </c>
      <c r="J86" s="62">
        <f>'Heros Special X'!J86</f>
        <v>380</v>
      </c>
      <c r="K86" s="62">
        <f>'Heros Special X'!K86</f>
        <v>0</v>
      </c>
      <c r="L86" s="62">
        <f>'Heros Special X'!L86</f>
        <v>0.7</v>
      </c>
      <c r="M86" s="62">
        <f>'Heros Special X'!M86</f>
        <v>1</v>
      </c>
      <c r="N86" s="62">
        <f>'Heros Special X'!N86</f>
        <v>0</v>
      </c>
      <c r="O86" s="62">
        <f>'Heros Special X'!O86</f>
        <v>0</v>
      </c>
      <c r="P86" s="62">
        <f>'Heros Special X'!P86</f>
        <v>0</v>
      </c>
      <c r="Q86" s="62">
        <f>'Heros Special X'!Q86</f>
        <v>0</v>
      </c>
      <c r="R86" s="81">
        <f>'Heros Special X'!Q86</f>
        <v>0</v>
      </c>
      <c r="S86" s="81">
        <f>'Heros Special X'!T86</f>
        <v>600</v>
      </c>
      <c r="T86" s="81">
        <f>'Heros Special X'!U86</f>
        <v>0.75</v>
      </c>
      <c r="U86" s="81">
        <f>'Heros Special X'!V86</f>
        <v>0</v>
      </c>
      <c r="V86" s="81">
        <f>'Heros Special X'!W86</f>
        <v>0</v>
      </c>
    </row>
    <row r="87" spans="1:22" x14ac:dyDescent="0.15">
      <c r="A87" s="26" t="b">
        <f>AND(IF((B87=Calculator!$B$45),1,0),IF((E87=Calculator!$D$45),1,0), IF((C87=Calculator!$G$45),1,0))</f>
        <v>0</v>
      </c>
      <c r="B87" s="62">
        <f>'Heros Special X'!B87</f>
        <v>0</v>
      </c>
      <c r="C87" s="62">
        <f>'Heros Special X'!C87</f>
        <v>0</v>
      </c>
      <c r="D87" s="62">
        <f>'Heros Special X'!D87</f>
        <v>0</v>
      </c>
      <c r="E87" s="62">
        <f>'Heros Special X'!E87</f>
        <v>0</v>
      </c>
      <c r="F87" s="62" t="str">
        <f>'Heros Special X'!F87</f>
        <v>Cooldown</v>
      </c>
      <c r="G87" s="62" t="str">
        <f>'Heros Special X'!G87</f>
        <v>Energy Cost</v>
      </c>
      <c r="H87" s="62" t="str">
        <f>'Heros Special X'!H87</f>
        <v>Damage</v>
      </c>
      <c r="I87" s="62">
        <f>'Heros Special X'!I87</f>
        <v>0</v>
      </c>
      <c r="J87" s="62" t="str">
        <f>'Heros Special X'!J87</f>
        <v>Damage Per Stack</v>
      </c>
      <c r="K87" s="62">
        <f>'Heros Special X'!K87</f>
        <v>0</v>
      </c>
      <c r="L87" s="62" t="str">
        <f>'Heros Special X'!L87</f>
        <v>Crystal Ratio</v>
      </c>
      <c r="M87" s="62" t="str">
        <f>'Heros Special X'!M87</f>
        <v>Weapon Ratio</v>
      </c>
      <c r="N87" s="62">
        <f>'Heros Special X'!N87</f>
        <v>0</v>
      </c>
      <c r="O87" s="62">
        <f>'Heros Special X'!O87</f>
        <v>0</v>
      </c>
      <c r="P87" s="62">
        <f>'Heros Special X'!P87</f>
        <v>0</v>
      </c>
      <c r="Q87" s="62">
        <f>'Heros Special X'!Q87</f>
        <v>0</v>
      </c>
      <c r="R87" s="81">
        <f>'Heros Special X'!Q87</f>
        <v>0</v>
      </c>
      <c r="S87" s="81" t="str">
        <f>'Heros Special X'!T87</f>
        <v>Heal</v>
      </c>
      <c r="T87" s="81" t="str">
        <f>'Heros Special X'!U87</f>
        <v>Heal Per Stack</v>
      </c>
      <c r="U87" s="81" t="str">
        <f>'Heros Special X'!V87</f>
        <v>LifeSteal Per Stack</v>
      </c>
      <c r="V87" s="81" t="str">
        <f>'Heros Special X'!W87</f>
        <v>Weakness per Stack</v>
      </c>
    </row>
    <row r="88" spans="1:22" x14ac:dyDescent="0.15">
      <c r="A88" s="26" t="b">
        <f>AND(IF((B88=Calculator!$B$45),1,0),IF((E88=Calculator!$D$45),1,0), IF((C88=Calculator!$G$45),1,0))</f>
        <v>0</v>
      </c>
      <c r="B88" s="62" t="str">
        <f>'Heros Special X'!B88</f>
        <v>Krul</v>
      </c>
      <c r="C88" s="62" t="str">
        <f>'Heros Special X'!C88</f>
        <v>B</v>
      </c>
      <c r="D88" s="62" t="str">
        <f>'Heros Special X'!D88</f>
        <v>Spectral Smite</v>
      </c>
      <c r="E88" s="62">
        <f>'Heros Special X'!E88</f>
        <v>1</v>
      </c>
      <c r="F88" s="62">
        <f>'Heros Special X'!F88</f>
        <v>13</v>
      </c>
      <c r="G88" s="62">
        <f>'Heros Special X'!G88</f>
        <v>45</v>
      </c>
      <c r="H88" s="62">
        <f>'Heros Special X'!H88</f>
        <v>100</v>
      </c>
      <c r="I88" s="62">
        <f>'Heros Special X'!I88</f>
        <v>0</v>
      </c>
      <c r="J88" s="62">
        <f>'Heros Special X'!J88</f>
        <v>16</v>
      </c>
      <c r="K88" s="62">
        <f>'Heros Special X'!K88</f>
        <v>0</v>
      </c>
      <c r="L88" s="62">
        <f>'Heros Special X'!L88</f>
        <v>0.1</v>
      </c>
      <c r="M88" s="62">
        <f>'Heros Special X'!M88</f>
        <v>0</v>
      </c>
      <c r="N88" s="62">
        <f>'Heros Special X'!N88</f>
        <v>0</v>
      </c>
      <c r="O88" s="62">
        <f>'Heros Special X'!O88</f>
        <v>0</v>
      </c>
      <c r="P88" s="62">
        <f>'Heros Special X'!P88</f>
        <v>0</v>
      </c>
      <c r="Q88" s="62">
        <f>'Heros Special X'!Q88</f>
        <v>0</v>
      </c>
      <c r="R88" s="81">
        <f>'Heros Special X'!Q88</f>
        <v>0</v>
      </c>
      <c r="S88" s="81">
        <f>'Heros Special X'!T88</f>
        <v>36</v>
      </c>
      <c r="T88" s="81">
        <f>'Heros Special X'!U88</f>
        <v>12</v>
      </c>
      <c r="U88" s="81">
        <f>'Heros Special X'!V88</f>
        <v>0.05</v>
      </c>
      <c r="V88" s="81">
        <f>'Heros Special X'!W88</f>
        <v>0.1</v>
      </c>
    </row>
    <row r="89" spans="1:22" x14ac:dyDescent="0.15">
      <c r="A89" s="26" t="b">
        <f>AND(IF((B89=Calculator!$B$45),1,0),IF((E89=Calculator!$D$45),1,0), IF((C89=Calculator!$G$45),1,0))</f>
        <v>0</v>
      </c>
      <c r="B89" s="62" t="str">
        <f>'Heros Special X'!B89</f>
        <v>Krul</v>
      </c>
      <c r="C89" s="62" t="str">
        <f>'Heros Special X'!C89</f>
        <v>B</v>
      </c>
      <c r="D89" s="62" t="str">
        <f>'Heros Special X'!D89</f>
        <v>Spectral Smite</v>
      </c>
      <c r="E89" s="62">
        <f>'Heros Special X'!E89</f>
        <v>2</v>
      </c>
      <c r="F89" s="62">
        <f>'Heros Special X'!F89</f>
        <v>12.5</v>
      </c>
      <c r="G89" s="62">
        <f>'Heros Special X'!G89</f>
        <v>50</v>
      </c>
      <c r="H89" s="62">
        <f>'Heros Special X'!H89</f>
        <v>150</v>
      </c>
      <c r="I89" s="62">
        <f>'Heros Special X'!I89</f>
        <v>0</v>
      </c>
      <c r="J89" s="62">
        <f>'Heros Special X'!J89</f>
        <v>34</v>
      </c>
      <c r="K89" s="62">
        <f>'Heros Special X'!K89</f>
        <v>0</v>
      </c>
      <c r="L89" s="62">
        <f>'Heros Special X'!L89</f>
        <v>0.1</v>
      </c>
      <c r="M89" s="62">
        <f>'Heros Special X'!M89</f>
        <v>0</v>
      </c>
      <c r="N89" s="62">
        <f>'Heros Special X'!N89</f>
        <v>0</v>
      </c>
      <c r="O89" s="62">
        <f>'Heros Special X'!O89</f>
        <v>0</v>
      </c>
      <c r="P89" s="62">
        <f>'Heros Special X'!P89</f>
        <v>0</v>
      </c>
      <c r="Q89" s="62">
        <f>'Heros Special X'!Q89</f>
        <v>0</v>
      </c>
      <c r="R89" s="81">
        <f>'Heros Special X'!Q89</f>
        <v>0</v>
      </c>
      <c r="S89" s="81">
        <f>'Heros Special X'!T89</f>
        <v>48</v>
      </c>
      <c r="T89" s="81">
        <f>'Heros Special X'!U89</f>
        <v>17</v>
      </c>
      <c r="U89" s="81">
        <f>'Heros Special X'!V89</f>
        <v>7.0000000000000007E-2</v>
      </c>
      <c r="V89" s="81">
        <f>'Heros Special X'!W89</f>
        <v>0.1</v>
      </c>
    </row>
    <row r="90" spans="1:22" x14ac:dyDescent="0.15">
      <c r="A90" s="26" t="b">
        <f>AND(IF((B90=Calculator!$B$45),1,0),IF((E90=Calculator!$D$45),1,0), IF((C90=Calculator!$G$45),1,0))</f>
        <v>0</v>
      </c>
      <c r="B90" s="62" t="str">
        <f>'Heros Special X'!B90</f>
        <v>Krul</v>
      </c>
      <c r="C90" s="62" t="str">
        <f>'Heros Special X'!C90</f>
        <v>B</v>
      </c>
      <c r="D90" s="62" t="str">
        <f>'Heros Special X'!D90</f>
        <v>Spectral Smite</v>
      </c>
      <c r="E90" s="62">
        <f>'Heros Special X'!E90</f>
        <v>3</v>
      </c>
      <c r="F90" s="62">
        <f>'Heros Special X'!F90</f>
        <v>12</v>
      </c>
      <c r="G90" s="62">
        <f>'Heros Special X'!G90</f>
        <v>55</v>
      </c>
      <c r="H90" s="62">
        <f>'Heros Special X'!H90</f>
        <v>200</v>
      </c>
      <c r="I90" s="62">
        <f>'Heros Special X'!I90</f>
        <v>0</v>
      </c>
      <c r="J90" s="62">
        <f>'Heros Special X'!J90</f>
        <v>52</v>
      </c>
      <c r="K90" s="62">
        <f>'Heros Special X'!K90</f>
        <v>0</v>
      </c>
      <c r="L90" s="62">
        <f>'Heros Special X'!L90</f>
        <v>0.1</v>
      </c>
      <c r="M90" s="62">
        <f>'Heros Special X'!M90</f>
        <v>0</v>
      </c>
      <c r="N90" s="62">
        <f>'Heros Special X'!N90</f>
        <v>0</v>
      </c>
      <c r="O90" s="62">
        <f>'Heros Special X'!O90</f>
        <v>0</v>
      </c>
      <c r="P90" s="62">
        <f>'Heros Special X'!P90</f>
        <v>0</v>
      </c>
      <c r="Q90" s="62">
        <f>'Heros Special X'!Q90</f>
        <v>0</v>
      </c>
      <c r="R90" s="81">
        <f>'Heros Special X'!Q90</f>
        <v>0</v>
      </c>
      <c r="S90" s="81">
        <f>'Heros Special X'!T90</f>
        <v>60</v>
      </c>
      <c r="T90" s="81">
        <f>'Heros Special X'!U90</f>
        <v>22</v>
      </c>
      <c r="U90" s="81">
        <f>'Heros Special X'!V90</f>
        <v>0.09</v>
      </c>
      <c r="V90" s="81">
        <f>'Heros Special X'!W90</f>
        <v>0.1</v>
      </c>
    </row>
    <row r="91" spans="1:22" x14ac:dyDescent="0.15">
      <c r="A91" s="26" t="b">
        <f>AND(IF((B91=Calculator!$B$45),1,0),IF((E91=Calculator!$D$45),1,0), IF((C91=Calculator!$G$45),1,0))</f>
        <v>0</v>
      </c>
      <c r="B91" s="62" t="str">
        <f>'Heros Special X'!B91</f>
        <v>Krul</v>
      </c>
      <c r="C91" s="62" t="str">
        <f>'Heros Special X'!C91</f>
        <v>B</v>
      </c>
      <c r="D91" s="62" t="str">
        <f>'Heros Special X'!D91</f>
        <v>Spectral Smite</v>
      </c>
      <c r="E91" s="62">
        <f>'Heros Special X'!E91</f>
        <v>4</v>
      </c>
      <c r="F91" s="62">
        <f>'Heros Special X'!F91</f>
        <v>11.5</v>
      </c>
      <c r="G91" s="62">
        <f>'Heros Special X'!G91</f>
        <v>60</v>
      </c>
      <c r="H91" s="62">
        <f>'Heros Special X'!H91</f>
        <v>250</v>
      </c>
      <c r="I91" s="62">
        <f>'Heros Special X'!I91</f>
        <v>0</v>
      </c>
      <c r="J91" s="62">
        <f>'Heros Special X'!J91</f>
        <v>70</v>
      </c>
      <c r="K91" s="62">
        <f>'Heros Special X'!K91</f>
        <v>0</v>
      </c>
      <c r="L91" s="62">
        <f>'Heros Special X'!L91</f>
        <v>0.1</v>
      </c>
      <c r="M91" s="62">
        <f>'Heros Special X'!M91</f>
        <v>0</v>
      </c>
      <c r="N91" s="62">
        <f>'Heros Special X'!N91</f>
        <v>0</v>
      </c>
      <c r="O91" s="62">
        <f>'Heros Special X'!O91</f>
        <v>0</v>
      </c>
      <c r="P91" s="62">
        <f>'Heros Special X'!P91</f>
        <v>0</v>
      </c>
      <c r="Q91" s="62">
        <f>'Heros Special X'!Q91</f>
        <v>0</v>
      </c>
      <c r="R91" s="81">
        <f>'Heros Special X'!Q91</f>
        <v>0</v>
      </c>
      <c r="S91" s="81">
        <f>'Heros Special X'!T91</f>
        <v>72</v>
      </c>
      <c r="T91" s="81">
        <f>'Heros Special X'!U91</f>
        <v>27</v>
      </c>
      <c r="U91" s="81">
        <f>'Heros Special X'!V91</f>
        <v>0.11</v>
      </c>
      <c r="V91" s="81">
        <f>'Heros Special X'!W91</f>
        <v>0.1</v>
      </c>
    </row>
    <row r="92" spans="1:22" x14ac:dyDescent="0.15">
      <c r="A92" s="26" t="b">
        <f>AND(IF((B92=Calculator!$B$45),1,0),IF((E92=Calculator!$D$45),1,0), IF((C92=Calculator!$G$45),1,0))</f>
        <v>0</v>
      </c>
      <c r="B92" s="62" t="str">
        <f>'Heros Special X'!B92</f>
        <v>Krul</v>
      </c>
      <c r="C92" s="62" t="str">
        <f>'Heros Special X'!C92</f>
        <v>B</v>
      </c>
      <c r="D92" s="62" t="str">
        <f>'Heros Special X'!D92</f>
        <v>Spectral Smite</v>
      </c>
      <c r="E92" s="62">
        <f>'Heros Special X'!E92</f>
        <v>5</v>
      </c>
      <c r="F92" s="62">
        <f>'Heros Special X'!F92</f>
        <v>11</v>
      </c>
      <c r="G92" s="62">
        <f>'Heros Special X'!G92</f>
        <v>65</v>
      </c>
      <c r="H92" s="62">
        <f>'Heros Special X'!H92</f>
        <v>400</v>
      </c>
      <c r="I92" s="62">
        <f>'Heros Special X'!I92</f>
        <v>0</v>
      </c>
      <c r="J92" s="62">
        <f>'Heros Special X'!J92</f>
        <v>110</v>
      </c>
      <c r="K92" s="62">
        <f>'Heros Special X'!K92</f>
        <v>0</v>
      </c>
      <c r="L92" s="62">
        <f>'Heros Special X'!L92</f>
        <v>0.1</v>
      </c>
      <c r="M92" s="62">
        <f>'Heros Special X'!M92</f>
        <v>0</v>
      </c>
      <c r="N92" s="62">
        <f>'Heros Special X'!N92</f>
        <v>0</v>
      </c>
      <c r="O92" s="62">
        <f>'Heros Special X'!O92</f>
        <v>0</v>
      </c>
      <c r="P92" s="62">
        <f>'Heros Special X'!P92</f>
        <v>0</v>
      </c>
      <c r="Q92" s="62">
        <f>'Heros Special X'!Q92</f>
        <v>0</v>
      </c>
      <c r="R92" s="81">
        <f>'Heros Special X'!Q92</f>
        <v>0</v>
      </c>
      <c r="S92" s="81">
        <f>'Heros Special X'!T92</f>
        <v>164</v>
      </c>
      <c r="T92" s="81">
        <f>'Heros Special X'!U92</f>
        <v>47</v>
      </c>
      <c r="U92" s="81">
        <f>'Heros Special X'!V92</f>
        <v>0.17</v>
      </c>
      <c r="V92" s="81">
        <f>'Heros Special X'!W92</f>
        <v>0.1</v>
      </c>
    </row>
    <row r="93" spans="1:22" x14ac:dyDescent="0.15">
      <c r="A93" s="26" t="b">
        <f>AND(IF((B93=Calculator!$B$45),1,0),IF((E93=Calculator!$D$45),1,0), IF((C93=Calculator!$G$45),1,0))</f>
        <v>0</v>
      </c>
      <c r="B93" s="62">
        <f>'Heros Special X'!B93</f>
        <v>0</v>
      </c>
      <c r="C93" s="62">
        <f>'Heros Special X'!C93</f>
        <v>0</v>
      </c>
      <c r="D93" s="62">
        <f>'Heros Special X'!D93</f>
        <v>0</v>
      </c>
      <c r="E93" s="62">
        <f>'Heros Special X'!E93</f>
        <v>0</v>
      </c>
      <c r="F93" s="62" t="str">
        <f>'Heros Special X'!F93</f>
        <v>Cooldown</v>
      </c>
      <c r="G93" s="62" t="str">
        <f>'Heros Special X'!G93</f>
        <v>Energy Cost</v>
      </c>
      <c r="H93" s="62" t="str">
        <f>'Heros Special X'!H93</f>
        <v>Damage</v>
      </c>
      <c r="I93" s="62">
        <f>'Heros Special X'!I93</f>
        <v>0</v>
      </c>
      <c r="J93" s="62">
        <f>'Heros Special X'!J93</f>
        <v>0</v>
      </c>
      <c r="K93" s="62">
        <f>'Heros Special X'!K93</f>
        <v>0</v>
      </c>
      <c r="L93" s="62" t="str">
        <f>'Heros Special X'!L93</f>
        <v>Crystal Ratio</v>
      </c>
      <c r="M93" s="62" t="str">
        <f>'Heros Special X'!M93</f>
        <v>Weapon Ratio</v>
      </c>
      <c r="N93" s="62">
        <f>'Heros Special X'!N93</f>
        <v>0</v>
      </c>
      <c r="O93" s="62">
        <f>'Heros Special X'!O93</f>
        <v>0</v>
      </c>
      <c r="P93" s="62">
        <f>'Heros Special X'!P93</f>
        <v>0</v>
      </c>
      <c r="Q93" s="62">
        <f>'Heros Special X'!Q93</f>
        <v>0</v>
      </c>
      <c r="R93" s="81">
        <f>'Heros Special X'!Q93</f>
        <v>0</v>
      </c>
      <c r="S93" s="81" t="str">
        <f>'Heros Special X'!T93</f>
        <v>Stun Duration</v>
      </c>
      <c r="T93" s="81" t="str">
        <f>'Heros Special X'!U93</f>
        <v>Slow Duration</v>
      </c>
      <c r="U93" s="81">
        <f>'Heros Special X'!V93</f>
        <v>0</v>
      </c>
      <c r="V93" s="81">
        <f>'Heros Special X'!W93</f>
        <v>0</v>
      </c>
    </row>
    <row r="94" spans="1:22" x14ac:dyDescent="0.15">
      <c r="A94" s="26" t="b">
        <f>AND(IF((B94=Calculator!$B$45),1,0),IF((E94=Calculator!$D$45),1,0), IF((C94=Calculator!$G$45),1,0))</f>
        <v>0</v>
      </c>
      <c r="B94" s="62" t="str">
        <f>'Heros Special X'!B94</f>
        <v>Krul</v>
      </c>
      <c r="C94" s="62" t="str">
        <f>'Heros Special X'!C94</f>
        <v>C</v>
      </c>
      <c r="D94" s="62" t="str">
        <f>'Heros Special X'!D94</f>
        <v>From Hell's Heart</v>
      </c>
      <c r="E94" s="62">
        <f>'Heros Special X'!E94</f>
        <v>1</v>
      </c>
      <c r="F94" s="62">
        <f>'Heros Special X'!F94</f>
        <v>70</v>
      </c>
      <c r="G94" s="62">
        <f>'Heros Special X'!G94</f>
        <v>55</v>
      </c>
      <c r="H94" s="62">
        <f>'Heros Special X'!H94</f>
        <v>350</v>
      </c>
      <c r="I94" s="62">
        <f>'Heros Special X'!I94</f>
        <v>0</v>
      </c>
      <c r="J94" s="62">
        <f>'Heros Special X'!J94</f>
        <v>0</v>
      </c>
      <c r="K94" s="62">
        <f>'Heros Special X'!K94</f>
        <v>0</v>
      </c>
      <c r="L94" s="62">
        <f>'Heros Special X'!L94</f>
        <v>0.5</v>
      </c>
      <c r="M94" s="62">
        <f>'Heros Special X'!M94</f>
        <v>0</v>
      </c>
      <c r="N94" s="62">
        <f>'Heros Special X'!N94</f>
        <v>0</v>
      </c>
      <c r="O94" s="62">
        <f>'Heros Special X'!O94</f>
        <v>0</v>
      </c>
      <c r="P94" s="62">
        <f>'Heros Special X'!P94</f>
        <v>0</v>
      </c>
      <c r="Q94" s="62">
        <f>'Heros Special X'!Q94</f>
        <v>0</v>
      </c>
      <c r="R94" s="81">
        <f>'Heros Special X'!Q94</f>
        <v>0</v>
      </c>
      <c r="S94" s="81">
        <f>'Heros Special X'!T94</f>
        <v>2</v>
      </c>
      <c r="T94" s="81">
        <f>'Heros Special X'!U94</f>
        <v>3</v>
      </c>
      <c r="U94" s="81">
        <f>'Heros Special X'!V94</f>
        <v>0</v>
      </c>
      <c r="V94" s="81">
        <f>'Heros Special X'!W94</f>
        <v>0</v>
      </c>
    </row>
    <row r="95" spans="1:22" x14ac:dyDescent="0.15">
      <c r="A95" s="26" t="b">
        <f>AND(IF((B95=Calculator!$B$45),1,0),IF((E95=Calculator!$D$45),1,0), IF((C95=Calculator!$G$45),1,0))</f>
        <v>0</v>
      </c>
      <c r="B95" s="62" t="str">
        <f>'Heros Special X'!B95</f>
        <v>Krul</v>
      </c>
      <c r="C95" s="62" t="str">
        <f>'Heros Special X'!C95</f>
        <v>C</v>
      </c>
      <c r="D95" s="62" t="str">
        <f>'Heros Special X'!D95</f>
        <v>From Hell's Heart</v>
      </c>
      <c r="E95" s="62">
        <f>'Heros Special X'!E95</f>
        <v>2</v>
      </c>
      <c r="F95" s="62">
        <f>'Heros Special X'!F95</f>
        <v>60</v>
      </c>
      <c r="G95" s="62">
        <f>'Heros Special X'!G95</f>
        <v>70</v>
      </c>
      <c r="H95" s="62">
        <f>'Heros Special X'!H95</f>
        <v>500</v>
      </c>
      <c r="I95" s="62">
        <f>'Heros Special X'!I95</f>
        <v>0</v>
      </c>
      <c r="J95" s="62">
        <f>'Heros Special X'!J95</f>
        <v>0</v>
      </c>
      <c r="K95" s="62">
        <f>'Heros Special X'!K95</f>
        <v>0</v>
      </c>
      <c r="L95" s="62">
        <f>'Heros Special X'!L95</f>
        <v>0.5</v>
      </c>
      <c r="M95" s="62">
        <f>'Heros Special X'!M95</f>
        <v>0</v>
      </c>
      <c r="N95" s="62">
        <f>'Heros Special X'!N95</f>
        <v>0</v>
      </c>
      <c r="O95" s="62">
        <f>'Heros Special X'!O95</f>
        <v>0</v>
      </c>
      <c r="P95" s="62">
        <f>'Heros Special X'!P95</f>
        <v>0</v>
      </c>
      <c r="Q95" s="62">
        <f>'Heros Special X'!Q95</f>
        <v>0</v>
      </c>
      <c r="R95" s="81">
        <f>'Heros Special X'!Q95</f>
        <v>0</v>
      </c>
      <c r="S95" s="81">
        <f>'Heros Special X'!T95</f>
        <v>2</v>
      </c>
      <c r="T95" s="81">
        <f>'Heros Special X'!U95</f>
        <v>4</v>
      </c>
      <c r="U95" s="81">
        <f>'Heros Special X'!V95</f>
        <v>0</v>
      </c>
      <c r="V95" s="81">
        <f>'Heros Special X'!W95</f>
        <v>0</v>
      </c>
    </row>
    <row r="96" spans="1:22" x14ac:dyDescent="0.15">
      <c r="A96" s="26" t="b">
        <f>AND(IF((B96=Calculator!$B$45),1,0),IF((E96=Calculator!$D$45),1,0), IF((C96=Calculator!$G$45),1,0))</f>
        <v>0</v>
      </c>
      <c r="B96" s="62" t="str">
        <f>'Heros Special X'!B96</f>
        <v>Krul</v>
      </c>
      <c r="C96" s="62" t="str">
        <f>'Heros Special X'!C96</f>
        <v>C</v>
      </c>
      <c r="D96" s="62" t="str">
        <f>'Heros Special X'!D96</f>
        <v>From Hell's Heart</v>
      </c>
      <c r="E96" s="62">
        <f>'Heros Special X'!E96</f>
        <v>3</v>
      </c>
      <c r="F96" s="62">
        <f>'Heros Special X'!F96</f>
        <v>50</v>
      </c>
      <c r="G96" s="62">
        <f>'Heros Special X'!G96</f>
        <v>85</v>
      </c>
      <c r="H96" s="62">
        <f>'Heros Special X'!H96</f>
        <v>650</v>
      </c>
      <c r="I96" s="62">
        <f>'Heros Special X'!I96</f>
        <v>0</v>
      </c>
      <c r="J96" s="62">
        <f>'Heros Special X'!J96</f>
        <v>0</v>
      </c>
      <c r="K96" s="62">
        <f>'Heros Special X'!K96</f>
        <v>0</v>
      </c>
      <c r="L96" s="62">
        <f>'Heros Special X'!L96</f>
        <v>0.5</v>
      </c>
      <c r="M96" s="62">
        <f>'Heros Special X'!M96</f>
        <v>0</v>
      </c>
      <c r="N96" s="62">
        <f>'Heros Special X'!N96</f>
        <v>0</v>
      </c>
      <c r="O96" s="62">
        <f>'Heros Special X'!O96</f>
        <v>0</v>
      </c>
      <c r="P96" s="62">
        <f>'Heros Special X'!P96</f>
        <v>0</v>
      </c>
      <c r="Q96" s="62">
        <f>'Heros Special X'!Q96</f>
        <v>0</v>
      </c>
      <c r="R96" s="81">
        <f>'Heros Special X'!Q96</f>
        <v>0</v>
      </c>
      <c r="S96" s="81">
        <f>'Heros Special X'!T96</f>
        <v>2</v>
      </c>
      <c r="T96" s="81">
        <f>'Heros Special X'!U96</f>
        <v>4</v>
      </c>
      <c r="U96" s="81">
        <f>'Heros Special X'!V96</f>
        <v>0</v>
      </c>
      <c r="V96" s="81">
        <f>'Heros Special X'!W96</f>
        <v>0</v>
      </c>
    </row>
    <row r="97" spans="1:22" x14ac:dyDescent="0.15">
      <c r="A97" s="26" t="b">
        <f>AND(IF((B97=Calculator!$B$45),1,0),IF((E97=Calculator!$D$45),1,0), IF((C97=Calculator!$G$45),1,0))</f>
        <v>0</v>
      </c>
      <c r="B97" s="62">
        <f>'Heros Special X'!B97</f>
        <v>0</v>
      </c>
      <c r="C97" s="62">
        <f>'Heros Special X'!C97</f>
        <v>0</v>
      </c>
      <c r="D97" s="62">
        <f>'Heros Special X'!D97</f>
        <v>0</v>
      </c>
      <c r="E97" s="62">
        <f>'Heros Special X'!E97</f>
        <v>0</v>
      </c>
      <c r="F97" s="62" t="str">
        <f>'Heros Special X'!F97</f>
        <v>Cooldown</v>
      </c>
      <c r="G97" s="62" t="str">
        <f>'Heros Special X'!G97</f>
        <v>Energy Cost</v>
      </c>
      <c r="H97" s="62">
        <f>'Heros Special X'!H97</f>
        <v>0</v>
      </c>
      <c r="I97" s="62">
        <f>'Heros Special X'!I97</f>
        <v>0</v>
      </c>
      <c r="J97" s="62">
        <f>'Heros Special X'!J97</f>
        <v>0</v>
      </c>
      <c r="K97" s="62">
        <f>'Heros Special X'!K97</f>
        <v>0</v>
      </c>
      <c r="L97" s="62" t="str">
        <f>'Heros Special X'!L97</f>
        <v>Crystal Ratio</v>
      </c>
      <c r="M97" s="62" t="str">
        <f>'Heros Special X'!M97</f>
        <v>Weapon Ratio</v>
      </c>
      <c r="N97" s="62">
        <f>'Heros Special X'!N97</f>
        <v>0</v>
      </c>
      <c r="O97" s="62">
        <f>'Heros Special X'!O97</f>
        <v>0</v>
      </c>
      <c r="P97" s="62">
        <f>'Heros Special X'!P97</f>
        <v>0</v>
      </c>
      <c r="Q97" s="62">
        <f>'Heros Special X'!Q97</f>
        <v>0</v>
      </c>
      <c r="R97" s="81">
        <f>'Heros Special X'!Q97</f>
        <v>0</v>
      </c>
      <c r="S97" s="81" t="str">
        <f>'Heros Special X'!T97</f>
        <v>Healing Per Stack</v>
      </c>
      <c r="T97" s="81">
        <f>'Heros Special X'!U97</f>
        <v>0</v>
      </c>
      <c r="U97" s="81">
        <f>'Heros Special X'!V97</f>
        <v>0</v>
      </c>
      <c r="V97" s="81">
        <f>'Heros Special X'!W97</f>
        <v>0</v>
      </c>
    </row>
    <row r="98" spans="1:22" x14ac:dyDescent="0.15">
      <c r="A98" s="26" t="b">
        <f>AND(IF((B98=Calculator!$B$45),1,0),IF((E98=Calculator!$D$45),1,0), IF((C98=Calculator!$G$45),1,0))</f>
        <v>0</v>
      </c>
      <c r="B98" s="62" t="str">
        <f>'Heros Special X'!B98</f>
        <v>Petal</v>
      </c>
      <c r="C98" s="62" t="str">
        <f>'Heros Special X'!C98</f>
        <v>A</v>
      </c>
      <c r="D98" s="62" t="str">
        <f>'Heros Special X'!D98</f>
        <v>Bramblethorn Seed</v>
      </c>
      <c r="E98" s="62">
        <f>'Heros Special X'!E98</f>
        <v>1</v>
      </c>
      <c r="F98" s="62">
        <f>'Heros Special X'!F98</f>
        <v>4</v>
      </c>
      <c r="G98" s="62">
        <f>'Heros Special X'!G98</f>
        <v>55</v>
      </c>
      <c r="H98" s="62">
        <f>'Heros Special X'!H98</f>
        <v>0</v>
      </c>
      <c r="I98" s="62">
        <f>'Heros Special X'!I98</f>
        <v>0</v>
      </c>
      <c r="J98" s="62">
        <f>'Heros Special X'!J98</f>
        <v>0</v>
      </c>
      <c r="K98" s="62">
        <f>'Heros Special X'!K98</f>
        <v>0</v>
      </c>
      <c r="L98" s="62">
        <f>'Heros Special X'!L98</f>
        <v>0.01</v>
      </c>
      <c r="M98" s="62">
        <f>'Heros Special X'!M98</f>
        <v>0</v>
      </c>
      <c r="N98" s="62">
        <f>'Heros Special X'!N98</f>
        <v>0</v>
      </c>
      <c r="O98" s="62">
        <f>'Heros Special X'!O98</f>
        <v>0</v>
      </c>
      <c r="P98" s="62">
        <f>'Heros Special X'!P98</f>
        <v>0</v>
      </c>
      <c r="Q98" s="62">
        <f>'Heros Special X'!Q98</f>
        <v>0</v>
      </c>
      <c r="R98" s="81">
        <f>'Heros Special X'!Q98</f>
        <v>0</v>
      </c>
      <c r="S98" s="81">
        <f>'Heros Special X'!T98</f>
        <v>5</v>
      </c>
      <c r="T98" s="81">
        <f>'Heros Special X'!U98</f>
        <v>0</v>
      </c>
      <c r="U98" s="81">
        <f>'Heros Special X'!V98</f>
        <v>0</v>
      </c>
      <c r="V98" s="81">
        <f>'Heros Special X'!W98</f>
        <v>0</v>
      </c>
    </row>
    <row r="99" spans="1:22" x14ac:dyDescent="0.15">
      <c r="A99" s="26" t="b">
        <f>AND(IF((B99=Calculator!$B$45),1,0),IF((E99=Calculator!$D$45),1,0), IF((C99=Calculator!$G$45),1,0))</f>
        <v>0</v>
      </c>
      <c r="B99" s="62" t="str">
        <f>'Heros Special X'!B99</f>
        <v>Petal</v>
      </c>
      <c r="C99" s="62" t="str">
        <f>'Heros Special X'!C99</f>
        <v>A</v>
      </c>
      <c r="D99" s="62" t="str">
        <f>'Heros Special X'!D99</f>
        <v>Bramblethorn Seed</v>
      </c>
      <c r="E99" s="62">
        <f>'Heros Special X'!E99</f>
        <v>2</v>
      </c>
      <c r="F99" s="62">
        <f>'Heros Special X'!F99</f>
        <v>3.5</v>
      </c>
      <c r="G99" s="62">
        <f>'Heros Special X'!G99</f>
        <v>60</v>
      </c>
      <c r="H99" s="62">
        <f>'Heros Special X'!H99</f>
        <v>0</v>
      </c>
      <c r="I99" s="62">
        <f>'Heros Special X'!I99</f>
        <v>0</v>
      </c>
      <c r="J99" s="62">
        <f>'Heros Special X'!J99</f>
        <v>0</v>
      </c>
      <c r="K99" s="62">
        <f>'Heros Special X'!K99</f>
        <v>0</v>
      </c>
      <c r="L99" s="62">
        <f>'Heros Special X'!L99</f>
        <v>0.01</v>
      </c>
      <c r="M99" s="62">
        <f>'Heros Special X'!M99</f>
        <v>0</v>
      </c>
      <c r="N99" s="62">
        <f>'Heros Special X'!N99</f>
        <v>0</v>
      </c>
      <c r="O99" s="62">
        <f>'Heros Special X'!O99</f>
        <v>0</v>
      </c>
      <c r="P99" s="62">
        <f>'Heros Special X'!P99</f>
        <v>0</v>
      </c>
      <c r="Q99" s="62">
        <f>'Heros Special X'!Q99</f>
        <v>0</v>
      </c>
      <c r="R99" s="81">
        <f>'Heros Special X'!Q99</f>
        <v>0</v>
      </c>
      <c r="S99" s="81">
        <f>'Heros Special X'!T99</f>
        <v>6</v>
      </c>
      <c r="T99" s="81">
        <f>'Heros Special X'!U99</f>
        <v>0</v>
      </c>
      <c r="U99" s="81">
        <f>'Heros Special X'!V99</f>
        <v>0</v>
      </c>
      <c r="V99" s="81">
        <f>'Heros Special X'!W99</f>
        <v>0</v>
      </c>
    </row>
    <row r="100" spans="1:22" x14ac:dyDescent="0.15">
      <c r="A100" s="26" t="b">
        <f>AND(IF((B100=Calculator!$B$45),1,0),IF((E100=Calculator!$D$45),1,0), IF((C100=Calculator!$G$45),1,0))</f>
        <v>0</v>
      </c>
      <c r="B100" s="62" t="str">
        <f>'Heros Special X'!B100</f>
        <v>Petal</v>
      </c>
      <c r="C100" s="62" t="str">
        <f>'Heros Special X'!C100</f>
        <v>A</v>
      </c>
      <c r="D100" s="62" t="str">
        <f>'Heros Special X'!D100</f>
        <v>Bramblethorn Seed</v>
      </c>
      <c r="E100" s="62">
        <f>'Heros Special X'!E100</f>
        <v>3</v>
      </c>
      <c r="F100" s="62">
        <f>'Heros Special X'!F100</f>
        <v>3</v>
      </c>
      <c r="G100" s="62">
        <f>'Heros Special X'!G100</f>
        <v>65</v>
      </c>
      <c r="H100" s="62">
        <f>'Heros Special X'!H100</f>
        <v>0</v>
      </c>
      <c r="I100" s="62">
        <f>'Heros Special X'!I100</f>
        <v>0</v>
      </c>
      <c r="J100" s="62">
        <f>'Heros Special X'!J100</f>
        <v>0</v>
      </c>
      <c r="K100" s="62">
        <f>'Heros Special X'!K100</f>
        <v>0</v>
      </c>
      <c r="L100" s="62">
        <f>'Heros Special X'!L100</f>
        <v>0.01</v>
      </c>
      <c r="M100" s="62">
        <f>'Heros Special X'!M100</f>
        <v>0</v>
      </c>
      <c r="N100" s="62">
        <f>'Heros Special X'!N100</f>
        <v>0</v>
      </c>
      <c r="O100" s="62">
        <f>'Heros Special X'!O100</f>
        <v>0</v>
      </c>
      <c r="P100" s="62">
        <f>'Heros Special X'!P100</f>
        <v>0</v>
      </c>
      <c r="Q100" s="62">
        <f>'Heros Special X'!Q100</f>
        <v>0</v>
      </c>
      <c r="R100" s="81">
        <f>'Heros Special X'!Q100</f>
        <v>0</v>
      </c>
      <c r="S100" s="81">
        <f>'Heros Special X'!T100</f>
        <v>7</v>
      </c>
      <c r="T100" s="81">
        <f>'Heros Special X'!U100</f>
        <v>0</v>
      </c>
      <c r="U100" s="81">
        <f>'Heros Special X'!V100</f>
        <v>0</v>
      </c>
      <c r="V100" s="81">
        <f>'Heros Special X'!W100</f>
        <v>0</v>
      </c>
    </row>
    <row r="101" spans="1:22" x14ac:dyDescent="0.15">
      <c r="A101" s="26" t="b">
        <f>AND(IF((B101=Calculator!$B$45),1,0),IF((E101=Calculator!$D$45),1,0), IF((C101=Calculator!$G$45),1,0))</f>
        <v>0</v>
      </c>
      <c r="B101" s="62" t="str">
        <f>'Heros Special X'!B101</f>
        <v>Petal</v>
      </c>
      <c r="C101" s="62" t="str">
        <f>'Heros Special X'!C101</f>
        <v>A</v>
      </c>
      <c r="D101" s="62" t="str">
        <f>'Heros Special X'!D101</f>
        <v>Bramblethorn Seed</v>
      </c>
      <c r="E101" s="62">
        <f>'Heros Special X'!E101</f>
        <v>4</v>
      </c>
      <c r="F101" s="62">
        <f>'Heros Special X'!F101</f>
        <v>2.5</v>
      </c>
      <c r="G101" s="62">
        <f>'Heros Special X'!G101</f>
        <v>70</v>
      </c>
      <c r="H101" s="62">
        <f>'Heros Special X'!H101</f>
        <v>0</v>
      </c>
      <c r="I101" s="62">
        <f>'Heros Special X'!I101</f>
        <v>0</v>
      </c>
      <c r="J101" s="62">
        <f>'Heros Special X'!J101</f>
        <v>0</v>
      </c>
      <c r="K101" s="62">
        <f>'Heros Special X'!K101</f>
        <v>0</v>
      </c>
      <c r="L101" s="62">
        <f>'Heros Special X'!L101</f>
        <v>0.01</v>
      </c>
      <c r="M101" s="62">
        <f>'Heros Special X'!M101</f>
        <v>0</v>
      </c>
      <c r="N101" s="62">
        <f>'Heros Special X'!N101</f>
        <v>0</v>
      </c>
      <c r="O101" s="62">
        <f>'Heros Special X'!O101</f>
        <v>0</v>
      </c>
      <c r="P101" s="62">
        <f>'Heros Special X'!P101</f>
        <v>0</v>
      </c>
      <c r="Q101" s="62">
        <f>'Heros Special X'!Q101</f>
        <v>0</v>
      </c>
      <c r="R101" s="81">
        <f>'Heros Special X'!Q101</f>
        <v>0</v>
      </c>
      <c r="S101" s="81">
        <f>'Heros Special X'!T101</f>
        <v>8</v>
      </c>
      <c r="T101" s="81">
        <f>'Heros Special X'!U101</f>
        <v>0</v>
      </c>
      <c r="U101" s="81">
        <f>'Heros Special X'!V101</f>
        <v>0</v>
      </c>
      <c r="V101" s="81">
        <f>'Heros Special X'!W101</f>
        <v>0</v>
      </c>
    </row>
    <row r="102" spans="1:22" x14ac:dyDescent="0.15">
      <c r="A102" s="26" t="b">
        <f>AND(IF((B102=Calculator!$B$45),1,0),IF((E102=Calculator!$D$45),1,0), IF((C102=Calculator!$G$45),1,0))</f>
        <v>0</v>
      </c>
      <c r="B102" s="62" t="str">
        <f>'Heros Special X'!B102</f>
        <v>Petal</v>
      </c>
      <c r="C102" s="62" t="str">
        <f>'Heros Special X'!C102</f>
        <v>A</v>
      </c>
      <c r="D102" s="62" t="str">
        <f>'Heros Special X'!D102</f>
        <v>Bramblethorn Seed</v>
      </c>
      <c r="E102" s="62">
        <f>'Heros Special X'!E102</f>
        <v>5</v>
      </c>
      <c r="F102" s="62">
        <f>'Heros Special X'!F102</f>
        <v>2</v>
      </c>
      <c r="G102" s="62">
        <f>'Heros Special X'!G102</f>
        <v>75</v>
      </c>
      <c r="H102" s="62">
        <f>'Heros Special X'!H102</f>
        <v>0</v>
      </c>
      <c r="I102" s="62">
        <f>'Heros Special X'!I102</f>
        <v>0</v>
      </c>
      <c r="J102" s="62">
        <f>'Heros Special X'!J102</f>
        <v>0</v>
      </c>
      <c r="K102" s="62">
        <f>'Heros Special X'!K102</f>
        <v>0</v>
      </c>
      <c r="L102" s="62">
        <f>'Heros Special X'!L102</f>
        <v>0.01</v>
      </c>
      <c r="M102" s="62">
        <f>'Heros Special X'!M102</f>
        <v>0</v>
      </c>
      <c r="N102" s="62">
        <f>'Heros Special X'!N102</f>
        <v>0</v>
      </c>
      <c r="O102" s="62">
        <f>'Heros Special X'!O102</f>
        <v>0</v>
      </c>
      <c r="P102" s="62">
        <f>'Heros Special X'!P102</f>
        <v>0</v>
      </c>
      <c r="Q102" s="62">
        <f>'Heros Special X'!Q102</f>
        <v>0</v>
      </c>
      <c r="R102" s="81">
        <f>'Heros Special X'!Q102</f>
        <v>0</v>
      </c>
      <c r="S102" s="81">
        <f>'Heros Special X'!T102</f>
        <v>13</v>
      </c>
      <c r="T102" s="81">
        <f>'Heros Special X'!U102</f>
        <v>0</v>
      </c>
      <c r="U102" s="81">
        <f>'Heros Special X'!V102</f>
        <v>0</v>
      </c>
      <c r="V102" s="81">
        <f>'Heros Special X'!W102</f>
        <v>0</v>
      </c>
    </row>
    <row r="103" spans="1:22" x14ac:dyDescent="0.15">
      <c r="A103" s="26" t="b">
        <f>AND(IF((B103=Calculator!$B$45),1,0),IF((E103=Calculator!$D$45),1,0), IF((C103=Calculator!$G$45),1,0))</f>
        <v>0</v>
      </c>
      <c r="B103" s="62">
        <f>'Heros Special X'!B103</f>
        <v>0</v>
      </c>
      <c r="C103" s="62">
        <f>'Heros Special X'!C103</f>
        <v>0</v>
      </c>
      <c r="D103" s="62">
        <f>'Heros Special X'!D103</f>
        <v>0</v>
      </c>
      <c r="E103" s="62">
        <f>'Heros Special X'!E103</f>
        <v>0</v>
      </c>
      <c r="F103" s="62" t="str">
        <f>'Heros Special X'!F103</f>
        <v>Cooldown</v>
      </c>
      <c r="G103" s="62" t="str">
        <f>'Heros Special X'!G103</f>
        <v>Energy Cost</v>
      </c>
      <c r="H103" s="62" t="str">
        <f>'Heros Special X'!H103</f>
        <v>Damage</v>
      </c>
      <c r="I103" s="62">
        <f>'Heros Special X'!I103</f>
        <v>0</v>
      </c>
      <c r="J103" s="62">
        <f>'Heros Special X'!J103</f>
        <v>0</v>
      </c>
      <c r="K103" s="62">
        <f>'Heros Special X'!K103</f>
        <v>0</v>
      </c>
      <c r="L103" s="62" t="str">
        <f>'Heros Special X'!L103</f>
        <v>Crystal Ratio</v>
      </c>
      <c r="M103" s="62" t="str">
        <f>'Heros Special X'!M103</f>
        <v>Weapon Ratio</v>
      </c>
      <c r="N103" s="62">
        <f>'Heros Special X'!N103</f>
        <v>0</v>
      </c>
      <c r="O103" s="62">
        <f>'Heros Special X'!O103</f>
        <v>0</v>
      </c>
      <c r="P103" s="62">
        <f>'Heros Special X'!P103</f>
        <v>0</v>
      </c>
      <c r="Q103" s="62">
        <f>'Heros Special X'!Q103</f>
        <v>0</v>
      </c>
      <c r="R103" s="81">
        <f>'Heros Special X'!Q103</f>
        <v>0</v>
      </c>
      <c r="S103" s="81" t="str">
        <f>'Heros Special X'!T103</f>
        <v>Pet Heal</v>
      </c>
      <c r="T103" s="81" t="str">
        <f>'Heros Special X'!U103</f>
        <v>Crystal Ratio</v>
      </c>
      <c r="U103" s="81" t="str">
        <f>'Heros Special X'!V103</f>
        <v>Pet Level</v>
      </c>
      <c r="V103" s="81">
        <f>'Heros Special X'!W103</f>
        <v>0</v>
      </c>
    </row>
    <row r="104" spans="1:22" x14ac:dyDescent="0.15">
      <c r="A104" s="26" t="b">
        <f>AND(IF((B104=Calculator!$B$45),1,0),IF((E104=Calculator!$D$45),1,0), IF((C104=Calculator!$G$45),1,0))</f>
        <v>0</v>
      </c>
      <c r="B104" s="62" t="str">
        <f>'Heros Special X'!B104</f>
        <v>Petal</v>
      </c>
      <c r="C104" s="62" t="str">
        <f>'Heros Special X'!C104</f>
        <v>B</v>
      </c>
      <c r="D104" s="62" t="str">
        <f>'Heros Special X'!D104</f>
        <v>Yay, Pets!</v>
      </c>
      <c r="E104" s="62">
        <f>'Heros Special X'!E104</f>
        <v>1</v>
      </c>
      <c r="F104" s="62">
        <f>'Heros Special X'!F104</f>
        <v>8</v>
      </c>
      <c r="G104" s="62">
        <f>'Heros Special X'!G104</f>
        <v>25</v>
      </c>
      <c r="H104" s="62">
        <f>'Heros Special X'!H104</f>
        <v>65</v>
      </c>
      <c r="I104" s="62">
        <f>'Heros Special X'!I104</f>
        <v>0</v>
      </c>
      <c r="J104" s="62">
        <f>'Heros Special X'!J104</f>
        <v>0</v>
      </c>
      <c r="K104" s="62">
        <f>'Heros Special X'!K104</f>
        <v>0</v>
      </c>
      <c r="L104" s="62">
        <f>'Heros Special X'!L104</f>
        <v>1.1000000000000001</v>
      </c>
      <c r="M104" s="62">
        <f>'Heros Special X'!M104</f>
        <v>0</v>
      </c>
      <c r="N104" s="62">
        <f>'Heros Special X'!N104</f>
        <v>0</v>
      </c>
      <c r="O104" s="62">
        <f>'Heros Special X'!O104</f>
        <v>0</v>
      </c>
      <c r="P104" s="62">
        <f>'Heros Special X'!P104</f>
        <v>0</v>
      </c>
      <c r="Q104" s="62">
        <f>'Heros Special X'!Q104</f>
        <v>0</v>
      </c>
      <c r="R104" s="81">
        <f>'Heros Special X'!Q104</f>
        <v>0</v>
      </c>
      <c r="S104" s="81">
        <f>'Heros Special X'!T104</f>
        <v>100</v>
      </c>
      <c r="T104" s="81">
        <f>'Heros Special X'!U104</f>
        <v>0.11</v>
      </c>
      <c r="U104" s="81">
        <f>'Heros Special X'!V104</f>
        <v>1</v>
      </c>
      <c r="V104" s="81">
        <f>'Heros Special X'!W104</f>
        <v>0</v>
      </c>
    </row>
    <row r="105" spans="1:22" x14ac:dyDescent="0.15">
      <c r="A105" s="26" t="b">
        <f>AND(IF((B105=Calculator!$B$45),1,0),IF((E105=Calculator!$D$45),1,0), IF((C105=Calculator!$G$45),1,0))</f>
        <v>0</v>
      </c>
      <c r="B105" s="62" t="str">
        <f>'Heros Special X'!B105</f>
        <v>Petal</v>
      </c>
      <c r="C105" s="62" t="str">
        <f>'Heros Special X'!C105</f>
        <v>B</v>
      </c>
      <c r="D105" s="62" t="str">
        <f>'Heros Special X'!D105</f>
        <v>Yay, Pets!</v>
      </c>
      <c r="E105" s="62">
        <f>'Heros Special X'!E105</f>
        <v>2</v>
      </c>
      <c r="F105" s="62">
        <f>'Heros Special X'!F105</f>
        <v>7</v>
      </c>
      <c r="G105" s="62">
        <f>'Heros Special X'!G105</f>
        <v>30</v>
      </c>
      <c r="H105" s="62">
        <f>'Heros Special X'!H105</f>
        <v>105</v>
      </c>
      <c r="I105" s="62">
        <f>'Heros Special X'!I105</f>
        <v>0</v>
      </c>
      <c r="J105" s="62">
        <f>'Heros Special X'!J105</f>
        <v>0</v>
      </c>
      <c r="K105" s="62">
        <f>'Heros Special X'!K105</f>
        <v>0</v>
      </c>
      <c r="L105" s="62">
        <f>'Heros Special X'!L105</f>
        <v>1.1000000000000001</v>
      </c>
      <c r="M105" s="62">
        <f>'Heros Special X'!M105</f>
        <v>0</v>
      </c>
      <c r="N105" s="62">
        <f>'Heros Special X'!N105</f>
        <v>0</v>
      </c>
      <c r="O105" s="62">
        <f>'Heros Special X'!O105</f>
        <v>0</v>
      </c>
      <c r="P105" s="62">
        <f>'Heros Special X'!P105</f>
        <v>0</v>
      </c>
      <c r="Q105" s="62">
        <f>'Heros Special X'!Q105</f>
        <v>0</v>
      </c>
      <c r="R105" s="81">
        <f>'Heros Special X'!Q105</f>
        <v>0</v>
      </c>
      <c r="S105" s="81">
        <f>'Heros Special X'!T105</f>
        <v>133</v>
      </c>
      <c r="T105" s="81">
        <f>'Heros Special X'!U105</f>
        <v>0.11</v>
      </c>
      <c r="U105" s="81">
        <f>'Heros Special X'!V105</f>
        <v>2</v>
      </c>
      <c r="V105" s="81">
        <f>'Heros Special X'!W105</f>
        <v>0</v>
      </c>
    </row>
    <row r="106" spans="1:22" x14ac:dyDescent="0.15">
      <c r="A106" s="26" t="b">
        <f>AND(IF((B106=Calculator!$B$45),1,0),IF((E106=Calculator!$D$45),1,0), IF((C106=Calculator!$G$45),1,0))</f>
        <v>0</v>
      </c>
      <c r="B106" s="62" t="str">
        <f>'Heros Special X'!B106</f>
        <v>Petal</v>
      </c>
      <c r="C106" s="62" t="str">
        <f>'Heros Special X'!C106</f>
        <v>B</v>
      </c>
      <c r="D106" s="62" t="str">
        <f>'Heros Special X'!D106</f>
        <v>Yay, Pets!</v>
      </c>
      <c r="E106" s="62">
        <f>'Heros Special X'!E106</f>
        <v>3</v>
      </c>
      <c r="F106" s="62">
        <f>'Heros Special X'!F106</f>
        <v>6</v>
      </c>
      <c r="G106" s="62">
        <f>'Heros Special X'!G106</f>
        <v>35</v>
      </c>
      <c r="H106" s="62">
        <f>'Heros Special X'!H106</f>
        <v>145</v>
      </c>
      <c r="I106" s="62">
        <f>'Heros Special X'!I106</f>
        <v>0</v>
      </c>
      <c r="J106" s="62">
        <f>'Heros Special X'!J106</f>
        <v>0</v>
      </c>
      <c r="K106" s="62">
        <f>'Heros Special X'!K106</f>
        <v>0</v>
      </c>
      <c r="L106" s="62">
        <f>'Heros Special X'!L106</f>
        <v>1.1000000000000001</v>
      </c>
      <c r="M106" s="62">
        <f>'Heros Special X'!M106</f>
        <v>0</v>
      </c>
      <c r="N106" s="62">
        <f>'Heros Special X'!N106</f>
        <v>0</v>
      </c>
      <c r="O106" s="62">
        <f>'Heros Special X'!O106</f>
        <v>0</v>
      </c>
      <c r="P106" s="62">
        <f>'Heros Special X'!P106</f>
        <v>0</v>
      </c>
      <c r="Q106" s="62">
        <f>'Heros Special X'!Q106</f>
        <v>0</v>
      </c>
      <c r="R106" s="81">
        <f>'Heros Special X'!Q106</f>
        <v>0</v>
      </c>
      <c r="S106" s="81">
        <f>'Heros Special X'!T106</f>
        <v>166</v>
      </c>
      <c r="T106" s="81">
        <f>'Heros Special X'!U106</f>
        <v>0.11</v>
      </c>
      <c r="U106" s="81">
        <f>'Heros Special X'!V106</f>
        <v>3</v>
      </c>
      <c r="V106" s="81">
        <f>'Heros Special X'!W106</f>
        <v>0</v>
      </c>
    </row>
    <row r="107" spans="1:22" x14ac:dyDescent="0.15">
      <c r="A107" s="26" t="b">
        <f>AND(IF((B107=Calculator!$B$45),1,0),IF((E107=Calculator!$D$45),1,0), IF((C107=Calculator!$G$45),1,0))</f>
        <v>0</v>
      </c>
      <c r="B107" s="62" t="str">
        <f>'Heros Special X'!B107</f>
        <v>Petal</v>
      </c>
      <c r="C107" s="62" t="str">
        <f>'Heros Special X'!C107</f>
        <v>B</v>
      </c>
      <c r="D107" s="62" t="str">
        <f>'Heros Special X'!D107</f>
        <v>Yay, Pets!</v>
      </c>
      <c r="E107" s="62">
        <f>'Heros Special X'!E107</f>
        <v>4</v>
      </c>
      <c r="F107" s="62">
        <f>'Heros Special X'!F107</f>
        <v>5</v>
      </c>
      <c r="G107" s="62">
        <f>'Heros Special X'!G107</f>
        <v>40</v>
      </c>
      <c r="H107" s="62">
        <f>'Heros Special X'!H107</f>
        <v>185</v>
      </c>
      <c r="I107" s="62">
        <f>'Heros Special X'!I107</f>
        <v>0</v>
      </c>
      <c r="J107" s="62">
        <f>'Heros Special X'!J107</f>
        <v>0</v>
      </c>
      <c r="K107" s="62">
        <f>'Heros Special X'!K107</f>
        <v>0</v>
      </c>
      <c r="L107" s="62">
        <f>'Heros Special X'!L107</f>
        <v>1.1000000000000001</v>
      </c>
      <c r="M107" s="62">
        <f>'Heros Special X'!M107</f>
        <v>0</v>
      </c>
      <c r="N107" s="62">
        <f>'Heros Special X'!N107</f>
        <v>0</v>
      </c>
      <c r="O107" s="62">
        <f>'Heros Special X'!O107</f>
        <v>0</v>
      </c>
      <c r="P107" s="62">
        <f>'Heros Special X'!P107</f>
        <v>0</v>
      </c>
      <c r="Q107" s="62">
        <f>'Heros Special X'!Q107</f>
        <v>0</v>
      </c>
      <c r="R107" s="81">
        <f>'Heros Special X'!Q107</f>
        <v>0</v>
      </c>
      <c r="S107" s="81">
        <f>'Heros Special X'!T107</f>
        <v>199</v>
      </c>
      <c r="T107" s="81">
        <f>'Heros Special X'!U107</f>
        <v>0.11</v>
      </c>
      <c r="U107" s="81">
        <f>'Heros Special X'!V107</f>
        <v>4</v>
      </c>
      <c r="V107" s="81">
        <f>'Heros Special X'!W107</f>
        <v>0</v>
      </c>
    </row>
    <row r="108" spans="1:22" x14ac:dyDescent="0.15">
      <c r="A108" s="26" t="b">
        <f>AND(IF((B108=Calculator!$B$45),1,0),IF((E108=Calculator!$D$45),1,0), IF((C108=Calculator!$G$45),1,0))</f>
        <v>0</v>
      </c>
      <c r="B108" s="62" t="str">
        <f>'Heros Special X'!B108</f>
        <v>Petal</v>
      </c>
      <c r="C108" s="62" t="str">
        <f>'Heros Special X'!C108</f>
        <v>B</v>
      </c>
      <c r="D108" s="62" t="str">
        <f>'Heros Special X'!D108</f>
        <v>Yay, Pets!</v>
      </c>
      <c r="E108" s="62">
        <f>'Heros Special X'!E108</f>
        <v>5</v>
      </c>
      <c r="F108" s="62">
        <f>'Heros Special X'!F108</f>
        <v>4</v>
      </c>
      <c r="G108" s="62">
        <f>'Heros Special X'!G108</f>
        <v>65</v>
      </c>
      <c r="H108" s="62">
        <f>'Heros Special X'!H108</f>
        <v>225</v>
      </c>
      <c r="I108" s="62">
        <f>'Heros Special X'!I108</f>
        <v>0</v>
      </c>
      <c r="J108" s="62">
        <f>'Heros Special X'!J108</f>
        <v>0</v>
      </c>
      <c r="K108" s="62">
        <f>'Heros Special X'!K108</f>
        <v>0</v>
      </c>
      <c r="L108" s="62">
        <f>'Heros Special X'!L108</f>
        <v>1.1000000000000001</v>
      </c>
      <c r="M108" s="62">
        <f>'Heros Special X'!M108</f>
        <v>0</v>
      </c>
      <c r="N108" s="62">
        <f>'Heros Special X'!N108</f>
        <v>0</v>
      </c>
      <c r="O108" s="62">
        <f>'Heros Special X'!O108</f>
        <v>0</v>
      </c>
      <c r="P108" s="62">
        <f>'Heros Special X'!P108</f>
        <v>0</v>
      </c>
      <c r="Q108" s="62">
        <f>'Heros Special X'!Q108</f>
        <v>0</v>
      </c>
      <c r="R108" s="81">
        <f>'Heros Special X'!Q108</f>
        <v>0</v>
      </c>
      <c r="S108" s="81">
        <f>'Heros Special X'!T108</f>
        <v>232</v>
      </c>
      <c r="T108" s="81">
        <f>'Heros Special X'!U108</f>
        <v>0.11</v>
      </c>
      <c r="U108" s="81">
        <f>'Heros Special X'!V108</f>
        <v>6</v>
      </c>
      <c r="V108" s="81">
        <f>'Heros Special X'!W108</f>
        <v>0</v>
      </c>
    </row>
    <row r="109" spans="1:22" x14ac:dyDescent="0.15">
      <c r="A109" s="26" t="b">
        <f>AND(IF((B109=Calculator!$B$45),1,0),IF((E109=Calculator!$D$45),1,0), IF((C109=Calculator!$G$45),1,0))</f>
        <v>0</v>
      </c>
      <c r="B109" s="62">
        <f>'Heros Special X'!B109</f>
        <v>0</v>
      </c>
      <c r="C109" s="62">
        <f>'Heros Special X'!C109</f>
        <v>0</v>
      </c>
      <c r="D109" s="62">
        <f>'Heros Special X'!D109</f>
        <v>0</v>
      </c>
      <c r="E109" s="62">
        <f>'Heros Special X'!E109</f>
        <v>0</v>
      </c>
      <c r="F109" s="62" t="str">
        <f>'Heros Special X'!F109</f>
        <v>Cooldown</v>
      </c>
      <c r="G109" s="62" t="str">
        <f>'Heros Special X'!G109</f>
        <v>Energy Cost</v>
      </c>
      <c r="H109" s="62" t="str">
        <f>'Heros Special X'!H109</f>
        <v>Damage</v>
      </c>
      <c r="I109" s="62">
        <f>'Heros Special X'!I109</f>
        <v>0</v>
      </c>
      <c r="J109" s="62">
        <f>'Heros Special X'!J109</f>
        <v>0</v>
      </c>
      <c r="K109" s="62">
        <f>'Heros Special X'!K109</f>
        <v>0</v>
      </c>
      <c r="L109" s="62" t="str">
        <f>'Heros Special X'!L109</f>
        <v>Crystal Ratio</v>
      </c>
      <c r="M109" s="62" t="str">
        <f>'Heros Special X'!M109</f>
        <v>Weapon Ratio</v>
      </c>
      <c r="N109" s="62">
        <f>'Heros Special X'!N109</f>
        <v>0</v>
      </c>
      <c r="O109" s="62">
        <f>'Heros Special X'!O109</f>
        <v>0</v>
      </c>
      <c r="P109" s="62">
        <f>'Heros Special X'!P109</f>
        <v>0</v>
      </c>
      <c r="Q109" s="62">
        <f>'Heros Special X'!Q109</f>
        <v>0</v>
      </c>
      <c r="R109" s="81">
        <f>'Heros Special X'!Q109</f>
        <v>0</v>
      </c>
      <c r="S109" s="81" t="str">
        <f>'Heros Special X'!T109</f>
        <v>Range</v>
      </c>
      <c r="T109" s="81">
        <f>'Heros Special X'!U109</f>
        <v>0</v>
      </c>
      <c r="U109" s="81">
        <f>'Heros Special X'!V109</f>
        <v>0</v>
      </c>
      <c r="V109" s="81">
        <f>'Heros Special X'!W109</f>
        <v>0</v>
      </c>
    </row>
    <row r="110" spans="1:22" x14ac:dyDescent="0.15">
      <c r="A110" s="26" t="b">
        <f>AND(IF((B110=Calculator!$B$45),1,0),IF((E110=Calculator!$D$45),1,0), IF((C110=Calculator!$G$45),1,0))</f>
        <v>0</v>
      </c>
      <c r="B110" s="62" t="str">
        <f>'Heros Special X'!B110</f>
        <v>Petal</v>
      </c>
      <c r="C110" s="62" t="str">
        <f>'Heros Special X'!C110</f>
        <v>C</v>
      </c>
      <c r="D110" s="62" t="str">
        <f>'Heros Special X'!D110</f>
        <v>Spontaneous Combustion</v>
      </c>
      <c r="E110" s="62">
        <f>'Heros Special X'!E110</f>
        <v>1</v>
      </c>
      <c r="F110" s="62">
        <f>'Heros Special X'!F110</f>
        <v>96</v>
      </c>
      <c r="G110" s="62">
        <f>'Heros Special X'!G110</f>
        <v>70</v>
      </c>
      <c r="H110" s="62">
        <f>'Heros Special X'!H110</f>
        <v>245</v>
      </c>
      <c r="I110" s="62">
        <f>'Heros Special X'!I110</f>
        <v>0</v>
      </c>
      <c r="J110" s="62">
        <f>'Heros Special X'!J110</f>
        <v>0</v>
      </c>
      <c r="K110" s="62">
        <f>'Heros Special X'!K110</f>
        <v>0</v>
      </c>
      <c r="L110" s="62">
        <f>'Heros Special X'!L110</f>
        <v>0.8</v>
      </c>
      <c r="M110" s="62">
        <f>'Heros Special X'!M110</f>
        <v>0</v>
      </c>
      <c r="N110" s="62">
        <f>'Heros Special X'!N110</f>
        <v>0</v>
      </c>
      <c r="O110" s="62">
        <f>'Heros Special X'!O110</f>
        <v>0</v>
      </c>
      <c r="P110" s="62">
        <f>'Heros Special X'!P110</f>
        <v>0</v>
      </c>
      <c r="Q110" s="62">
        <f>'Heros Special X'!Q110</f>
        <v>0</v>
      </c>
      <c r="R110" s="81">
        <f>'Heros Special X'!Q110</f>
        <v>0</v>
      </c>
      <c r="S110" s="81" t="str">
        <f>'Heros Special X'!T110</f>
        <v>?</v>
      </c>
      <c r="T110" s="81">
        <f>'Heros Special X'!U110</f>
        <v>0</v>
      </c>
      <c r="U110" s="81">
        <f>'Heros Special X'!V110</f>
        <v>0</v>
      </c>
      <c r="V110" s="81">
        <f>'Heros Special X'!W110</f>
        <v>0</v>
      </c>
    </row>
    <row r="111" spans="1:22" x14ac:dyDescent="0.15">
      <c r="A111" s="26" t="b">
        <f>AND(IF((B111=Calculator!$B$45),1,0),IF((E111=Calculator!$D$45),1,0), IF((C111=Calculator!$G$45),1,0))</f>
        <v>0</v>
      </c>
      <c r="B111" s="62" t="str">
        <f>'Heros Special X'!B111</f>
        <v>Petal</v>
      </c>
      <c r="C111" s="62" t="str">
        <f>'Heros Special X'!C111</f>
        <v>C</v>
      </c>
      <c r="D111" s="62" t="str">
        <f>'Heros Special X'!D111</f>
        <v>Spontaneous Combustion</v>
      </c>
      <c r="E111" s="62">
        <f>'Heros Special X'!E111</f>
        <v>2</v>
      </c>
      <c r="F111" s="62">
        <f>'Heros Special X'!F111</f>
        <v>91</v>
      </c>
      <c r="G111" s="62">
        <f>'Heros Special X'!G111</f>
        <v>90</v>
      </c>
      <c r="H111" s="62">
        <f>'Heros Special X'!H111</f>
        <v>350</v>
      </c>
      <c r="I111" s="62">
        <f>'Heros Special X'!I111</f>
        <v>0</v>
      </c>
      <c r="J111" s="62">
        <f>'Heros Special X'!J111</f>
        <v>0</v>
      </c>
      <c r="K111" s="62">
        <f>'Heros Special X'!K111</f>
        <v>0</v>
      </c>
      <c r="L111" s="62">
        <f>'Heros Special X'!L111</f>
        <v>0.8</v>
      </c>
      <c r="M111" s="62">
        <f>'Heros Special X'!M111</f>
        <v>0</v>
      </c>
      <c r="N111" s="62">
        <f>'Heros Special X'!N111</f>
        <v>0</v>
      </c>
      <c r="O111" s="62">
        <f>'Heros Special X'!O111</f>
        <v>0</v>
      </c>
      <c r="P111" s="62">
        <f>'Heros Special X'!P111</f>
        <v>0</v>
      </c>
      <c r="Q111" s="62">
        <f>'Heros Special X'!Q111</f>
        <v>0</v>
      </c>
      <c r="R111" s="81">
        <f>'Heros Special X'!Q111</f>
        <v>0</v>
      </c>
      <c r="S111" s="81" t="str">
        <f>'Heros Special X'!T111</f>
        <v>?</v>
      </c>
      <c r="T111" s="81">
        <f>'Heros Special X'!U111</f>
        <v>0</v>
      </c>
      <c r="U111" s="81">
        <f>'Heros Special X'!V111</f>
        <v>0</v>
      </c>
      <c r="V111" s="81">
        <f>'Heros Special X'!W111</f>
        <v>0</v>
      </c>
    </row>
    <row r="112" spans="1:22" x14ac:dyDescent="0.15">
      <c r="A112" s="26" t="b">
        <f>AND(IF((B112=Calculator!$B$45),1,0),IF((E112=Calculator!$D$45),1,0), IF((C112=Calculator!$G$45),1,0))</f>
        <v>0</v>
      </c>
      <c r="B112" s="62" t="str">
        <f>'Heros Special X'!B112</f>
        <v>Petal</v>
      </c>
      <c r="C112" s="62" t="str">
        <f>'Heros Special X'!C112</f>
        <v>C</v>
      </c>
      <c r="D112" s="62" t="str">
        <f>'Heros Special X'!D112</f>
        <v>Spontaneous Combustion</v>
      </c>
      <c r="E112" s="62">
        <f>'Heros Special X'!E112</f>
        <v>3</v>
      </c>
      <c r="F112" s="62">
        <f>'Heros Special X'!F112</f>
        <v>86</v>
      </c>
      <c r="G112" s="62">
        <f>'Heros Special X'!G112</f>
        <v>110</v>
      </c>
      <c r="H112" s="62">
        <f>'Heros Special X'!H112</f>
        <v>445</v>
      </c>
      <c r="I112" s="62">
        <f>'Heros Special X'!I112</f>
        <v>0</v>
      </c>
      <c r="J112" s="62">
        <f>'Heros Special X'!J112</f>
        <v>0</v>
      </c>
      <c r="K112" s="62">
        <f>'Heros Special X'!K112</f>
        <v>0</v>
      </c>
      <c r="L112" s="62">
        <f>'Heros Special X'!L112</f>
        <v>0.8</v>
      </c>
      <c r="M112" s="62">
        <f>'Heros Special X'!M112</f>
        <v>0</v>
      </c>
      <c r="N112" s="62">
        <f>'Heros Special X'!N112</f>
        <v>0</v>
      </c>
      <c r="O112" s="62">
        <f>'Heros Special X'!O112</f>
        <v>0</v>
      </c>
      <c r="P112" s="62">
        <f>'Heros Special X'!P112</f>
        <v>0</v>
      </c>
      <c r="Q112" s="62">
        <f>'Heros Special X'!Q112</f>
        <v>0</v>
      </c>
      <c r="R112" s="81">
        <f>'Heros Special X'!Q112</f>
        <v>0</v>
      </c>
      <c r="S112" s="81" t="str">
        <f>'Heros Special X'!T112</f>
        <v>?</v>
      </c>
      <c r="T112" s="81">
        <f>'Heros Special X'!U112</f>
        <v>0</v>
      </c>
      <c r="U112" s="81">
        <f>'Heros Special X'!V112</f>
        <v>0</v>
      </c>
      <c r="V112" s="81">
        <f>'Heros Special X'!W112</f>
        <v>0</v>
      </c>
    </row>
    <row r="113" spans="1:22" x14ac:dyDescent="0.15">
      <c r="A113" s="26" t="b">
        <f>AND(IF((B113=Calculator!$B$45),1,0),IF((E113=Calculator!$D$45),1,0), IF((C113=Calculator!$G$45),1,0))</f>
        <v>0</v>
      </c>
      <c r="B113" s="62">
        <f>'Heros Special X'!B113</f>
        <v>0</v>
      </c>
      <c r="C113" s="62">
        <f>'Heros Special X'!C113</f>
        <v>0</v>
      </c>
      <c r="D113" s="62">
        <f>'Heros Special X'!D113</f>
        <v>0</v>
      </c>
      <c r="E113" s="62">
        <f>'Heros Special X'!E113</f>
        <v>0</v>
      </c>
      <c r="F113" s="62" t="str">
        <f>'Heros Special X'!F113</f>
        <v>Cooldown</v>
      </c>
      <c r="G113" s="62" t="str">
        <f>'Heros Special X'!G113</f>
        <v>Energy Cost</v>
      </c>
      <c r="H113" s="62">
        <f>'Heros Special X'!H113</f>
        <v>0</v>
      </c>
      <c r="I113" s="62">
        <f>'Heros Special X'!I113</f>
        <v>0</v>
      </c>
      <c r="J113" s="62">
        <f>'Heros Special X'!J113</f>
        <v>0</v>
      </c>
      <c r="K113" s="62">
        <f>'Heros Special X'!K113</f>
        <v>0</v>
      </c>
      <c r="L113" s="62" t="str">
        <f>'Heros Special X'!L113</f>
        <v>Crystal Ratio</v>
      </c>
      <c r="M113" s="62" t="str">
        <f>'Heros Special X'!M113</f>
        <v>Weapon Ratio</v>
      </c>
      <c r="N113" s="62">
        <f>'Heros Special X'!N113</f>
        <v>0</v>
      </c>
      <c r="O113" s="62">
        <f>'Heros Special X'!O113</f>
        <v>0</v>
      </c>
      <c r="P113" s="62">
        <f>'Heros Special X'!P113</f>
        <v>0</v>
      </c>
      <c r="Q113" s="62">
        <f>'Heros Special X'!Q113</f>
        <v>0</v>
      </c>
      <c r="R113" s="81">
        <f>'Heros Special X'!Q113</f>
        <v>0</v>
      </c>
      <c r="S113" s="81" t="str">
        <f>'Heros Special X'!T113</f>
        <v>Slow Amount</v>
      </c>
      <c r="T113" s="81" t="str">
        <f>'Heros Special X'!U113</f>
        <v>Slow Duration</v>
      </c>
      <c r="U113" s="81">
        <f>'Heros Special X'!V113</f>
        <v>0</v>
      </c>
      <c r="V113" s="81">
        <f>'Heros Special X'!W113</f>
        <v>0</v>
      </c>
    </row>
    <row r="114" spans="1:22" x14ac:dyDescent="0.15">
      <c r="A114" s="26" t="b">
        <f>AND(IF((B114=Calculator!$B$45),1,0),IF((E114=Calculator!$D$45),1,0), IF((C114=Calculator!$G$45),1,0))</f>
        <v>0</v>
      </c>
      <c r="B114" s="62" t="str">
        <f>'Heros Special X'!B114</f>
        <v>Ringo</v>
      </c>
      <c r="C114" s="62" t="str">
        <f>'Heros Special X'!C114</f>
        <v>A</v>
      </c>
      <c r="D114" s="62" t="str">
        <f>'Heros Special X'!D114</f>
        <v>Achilles Shot</v>
      </c>
      <c r="E114" s="62">
        <f>'Heros Special X'!E114</f>
        <v>1</v>
      </c>
      <c r="F114" s="62">
        <f>'Heros Special X'!F114</f>
        <v>9</v>
      </c>
      <c r="G114" s="62">
        <f>'Heros Special X'!G114</f>
        <v>32</v>
      </c>
      <c r="H114" s="62">
        <f>'Heros Special X'!H114</f>
        <v>80</v>
      </c>
      <c r="I114" s="62">
        <f>'Heros Special X'!I114</f>
        <v>0</v>
      </c>
      <c r="J114" s="62">
        <f>'Heros Special X'!J114</f>
        <v>0</v>
      </c>
      <c r="K114" s="62">
        <f>'Heros Special X'!K114</f>
        <v>0</v>
      </c>
      <c r="L114" s="62">
        <f>'Heros Special X'!L114</f>
        <v>1.1000000000000001</v>
      </c>
      <c r="M114" s="62">
        <f>'Heros Special X'!M114</f>
        <v>0</v>
      </c>
      <c r="N114" s="62">
        <f>'Heros Special X'!N114</f>
        <v>0</v>
      </c>
      <c r="O114" s="62">
        <f>'Heros Special X'!O114</f>
        <v>0</v>
      </c>
      <c r="P114" s="62">
        <f>'Heros Special X'!P114</f>
        <v>0</v>
      </c>
      <c r="Q114" s="62">
        <f>'Heros Special X'!Q114</f>
        <v>0</v>
      </c>
      <c r="R114" s="81">
        <f>'Heros Special X'!Q114</f>
        <v>0</v>
      </c>
      <c r="S114" s="81">
        <f>'Heros Special X'!T114</f>
        <v>0.3</v>
      </c>
      <c r="T114" s="81">
        <f>'Heros Special X'!U114</f>
        <v>1.5</v>
      </c>
      <c r="U114" s="81">
        <f>'Heros Special X'!V114</f>
        <v>0</v>
      </c>
      <c r="V114" s="81">
        <f>'Heros Special X'!W114</f>
        <v>0</v>
      </c>
    </row>
    <row r="115" spans="1:22" x14ac:dyDescent="0.15">
      <c r="A115" s="26" t="b">
        <f>AND(IF((B115=Calculator!$B$45),1,0),IF((E115=Calculator!$D$45),1,0), IF((C115=Calculator!$G$45),1,0))</f>
        <v>0</v>
      </c>
      <c r="B115" s="62" t="str">
        <f>'Heros Special X'!B115</f>
        <v>Ringo</v>
      </c>
      <c r="C115" s="62" t="str">
        <f>'Heros Special X'!C115</f>
        <v>A</v>
      </c>
      <c r="D115" s="62" t="str">
        <f>'Heros Special X'!D115</f>
        <v>Achilles Shot</v>
      </c>
      <c r="E115" s="62">
        <f>'Heros Special X'!E115</f>
        <v>2</v>
      </c>
      <c r="F115" s="62">
        <f>'Heros Special X'!F115</f>
        <v>8.5</v>
      </c>
      <c r="G115" s="62">
        <f>'Heros Special X'!G115</f>
        <v>50</v>
      </c>
      <c r="H115" s="62">
        <f>'Heros Special X'!H115</f>
        <v>125</v>
      </c>
      <c r="I115" s="62">
        <f>'Heros Special X'!I115</f>
        <v>0</v>
      </c>
      <c r="J115" s="62">
        <f>'Heros Special X'!J115</f>
        <v>0</v>
      </c>
      <c r="K115" s="62">
        <f>'Heros Special X'!K115</f>
        <v>0</v>
      </c>
      <c r="L115" s="62">
        <f>'Heros Special X'!L115</f>
        <v>1.1000000000000001</v>
      </c>
      <c r="M115" s="62">
        <f>'Heros Special X'!M115</f>
        <v>0</v>
      </c>
      <c r="N115" s="62">
        <f>'Heros Special X'!N115</f>
        <v>0</v>
      </c>
      <c r="O115" s="62">
        <f>'Heros Special X'!O115</f>
        <v>0</v>
      </c>
      <c r="P115" s="62">
        <f>'Heros Special X'!P115</f>
        <v>0</v>
      </c>
      <c r="Q115" s="62">
        <f>'Heros Special X'!Q115</f>
        <v>0</v>
      </c>
      <c r="R115" s="81">
        <f>'Heros Special X'!Q115</f>
        <v>0</v>
      </c>
      <c r="S115" s="81">
        <f>'Heros Special X'!T115</f>
        <v>0.35</v>
      </c>
      <c r="T115" s="81">
        <f>'Heros Special X'!U115</f>
        <v>1.75</v>
      </c>
      <c r="U115" s="81">
        <f>'Heros Special X'!V115</f>
        <v>0</v>
      </c>
      <c r="V115" s="81">
        <f>'Heros Special X'!W115</f>
        <v>0</v>
      </c>
    </row>
    <row r="116" spans="1:22" x14ac:dyDescent="0.15">
      <c r="A116" s="26" t="b">
        <f>AND(IF((B116=Calculator!$B$45),1,0),IF((E116=Calculator!$D$45),1,0), IF((C116=Calculator!$G$45),1,0))</f>
        <v>0</v>
      </c>
      <c r="B116" s="62" t="str">
        <f>'Heros Special X'!B116</f>
        <v>Ringo</v>
      </c>
      <c r="C116" s="62" t="str">
        <f>'Heros Special X'!C116</f>
        <v>A</v>
      </c>
      <c r="D116" s="62" t="str">
        <f>'Heros Special X'!D116</f>
        <v>Achilles Shot</v>
      </c>
      <c r="E116" s="62">
        <f>'Heros Special X'!E116</f>
        <v>3</v>
      </c>
      <c r="F116" s="62">
        <f>'Heros Special X'!F116</f>
        <v>8</v>
      </c>
      <c r="G116" s="62">
        <f>'Heros Special X'!G116</f>
        <v>68</v>
      </c>
      <c r="H116" s="62">
        <f>'Heros Special X'!H116</f>
        <v>170</v>
      </c>
      <c r="I116" s="62">
        <f>'Heros Special X'!I116</f>
        <v>0</v>
      </c>
      <c r="J116" s="62">
        <f>'Heros Special X'!J116</f>
        <v>0</v>
      </c>
      <c r="K116" s="62">
        <f>'Heros Special X'!K116</f>
        <v>0</v>
      </c>
      <c r="L116" s="62">
        <f>'Heros Special X'!L116</f>
        <v>1.1000000000000001</v>
      </c>
      <c r="M116" s="62">
        <f>'Heros Special X'!M116</f>
        <v>0</v>
      </c>
      <c r="N116" s="62">
        <f>'Heros Special X'!N116</f>
        <v>0</v>
      </c>
      <c r="O116" s="62">
        <f>'Heros Special X'!O116</f>
        <v>0</v>
      </c>
      <c r="P116" s="62">
        <f>'Heros Special X'!P116</f>
        <v>0</v>
      </c>
      <c r="Q116" s="62">
        <f>'Heros Special X'!Q116</f>
        <v>0</v>
      </c>
      <c r="R116" s="81">
        <f>'Heros Special X'!Q116</f>
        <v>0</v>
      </c>
      <c r="S116" s="81">
        <f>'Heros Special X'!T116</f>
        <v>0.4</v>
      </c>
      <c r="T116" s="81">
        <f>'Heros Special X'!U116</f>
        <v>2</v>
      </c>
      <c r="U116" s="81">
        <f>'Heros Special X'!V116</f>
        <v>0</v>
      </c>
      <c r="V116" s="81">
        <f>'Heros Special X'!W116</f>
        <v>0</v>
      </c>
    </row>
    <row r="117" spans="1:22" x14ac:dyDescent="0.15">
      <c r="A117" s="26" t="b">
        <f>AND(IF((B117=Calculator!$B$45),1,0),IF((E117=Calculator!$D$45),1,0), IF((C117=Calculator!$G$45),1,0))</f>
        <v>0</v>
      </c>
      <c r="B117" s="62" t="str">
        <f>'Heros Special X'!B117</f>
        <v>Ringo</v>
      </c>
      <c r="C117" s="62" t="str">
        <f>'Heros Special X'!C117</f>
        <v>A</v>
      </c>
      <c r="D117" s="62" t="str">
        <f>'Heros Special X'!D117</f>
        <v>Achilles Shot</v>
      </c>
      <c r="E117" s="62">
        <f>'Heros Special X'!E117</f>
        <v>4</v>
      </c>
      <c r="F117" s="62">
        <f>'Heros Special X'!F117</f>
        <v>7.5</v>
      </c>
      <c r="G117" s="62">
        <f>'Heros Special X'!G117</f>
        <v>86</v>
      </c>
      <c r="H117" s="62">
        <f>'Heros Special X'!H117</f>
        <v>215</v>
      </c>
      <c r="I117" s="62">
        <f>'Heros Special X'!I117</f>
        <v>0</v>
      </c>
      <c r="J117" s="62">
        <f>'Heros Special X'!J117</f>
        <v>0</v>
      </c>
      <c r="K117" s="62">
        <f>'Heros Special X'!K117</f>
        <v>0</v>
      </c>
      <c r="L117" s="62">
        <f>'Heros Special X'!L117</f>
        <v>1.1000000000000001</v>
      </c>
      <c r="M117" s="62">
        <f>'Heros Special X'!M117</f>
        <v>0</v>
      </c>
      <c r="N117" s="62">
        <f>'Heros Special X'!N117</f>
        <v>0</v>
      </c>
      <c r="O117" s="62">
        <f>'Heros Special X'!O117</f>
        <v>0</v>
      </c>
      <c r="P117" s="62">
        <f>'Heros Special X'!P117</f>
        <v>0</v>
      </c>
      <c r="Q117" s="62">
        <f>'Heros Special X'!Q117</f>
        <v>0</v>
      </c>
      <c r="R117" s="81">
        <f>'Heros Special X'!Q117</f>
        <v>0</v>
      </c>
      <c r="S117" s="81">
        <f>'Heros Special X'!T117</f>
        <v>0.45</v>
      </c>
      <c r="T117" s="81">
        <f>'Heros Special X'!U117</f>
        <v>2.25</v>
      </c>
      <c r="U117" s="81">
        <f>'Heros Special X'!V117</f>
        <v>0</v>
      </c>
      <c r="V117" s="81">
        <f>'Heros Special X'!W117</f>
        <v>0</v>
      </c>
    </row>
    <row r="118" spans="1:22" x14ac:dyDescent="0.15">
      <c r="A118" s="26" t="b">
        <f>AND(IF((B118=Calculator!$B$45),1,0),IF((E118=Calculator!$D$45),1,0), IF((C118=Calculator!$G$45),1,0))</f>
        <v>0</v>
      </c>
      <c r="B118" s="62" t="str">
        <f>'Heros Special X'!B118</f>
        <v>Ringo</v>
      </c>
      <c r="C118" s="62" t="str">
        <f>'Heros Special X'!C118</f>
        <v>A</v>
      </c>
      <c r="D118" s="62" t="str">
        <f>'Heros Special X'!D118</f>
        <v>Achilles Shot</v>
      </c>
      <c r="E118" s="62">
        <f>'Heros Special X'!E118</f>
        <v>5</v>
      </c>
      <c r="F118" s="62">
        <f>'Heros Special X'!F118</f>
        <v>7</v>
      </c>
      <c r="G118" s="62">
        <f>'Heros Special X'!G118</f>
        <v>104</v>
      </c>
      <c r="H118" s="62">
        <f>'Heros Special X'!H118</f>
        <v>380</v>
      </c>
      <c r="I118" s="62">
        <f>'Heros Special X'!I118</f>
        <v>0</v>
      </c>
      <c r="J118" s="62">
        <f>'Heros Special X'!J118</f>
        <v>0</v>
      </c>
      <c r="K118" s="62">
        <f>'Heros Special X'!K118</f>
        <v>0</v>
      </c>
      <c r="L118" s="62">
        <f>'Heros Special X'!L118</f>
        <v>1.1000000000000001</v>
      </c>
      <c r="M118" s="62">
        <f>'Heros Special X'!M118</f>
        <v>0</v>
      </c>
      <c r="N118" s="62">
        <f>'Heros Special X'!N118</f>
        <v>0</v>
      </c>
      <c r="O118" s="62">
        <f>'Heros Special X'!O118</f>
        <v>0</v>
      </c>
      <c r="P118" s="62">
        <f>'Heros Special X'!P118</f>
        <v>0</v>
      </c>
      <c r="Q118" s="62">
        <f>'Heros Special X'!Q118</f>
        <v>0</v>
      </c>
      <c r="R118" s="81">
        <f>'Heros Special X'!Q118</f>
        <v>0</v>
      </c>
      <c r="S118" s="81">
        <f>'Heros Special X'!T118</f>
        <v>0.5</v>
      </c>
      <c r="T118" s="81">
        <f>'Heros Special X'!U118</f>
        <v>2.5</v>
      </c>
      <c r="U118" s="81">
        <f>'Heros Special X'!V118</f>
        <v>0</v>
      </c>
      <c r="V118" s="81">
        <f>'Heros Special X'!W118</f>
        <v>0</v>
      </c>
    </row>
    <row r="119" spans="1:22" x14ac:dyDescent="0.15">
      <c r="A119" s="26" t="b">
        <f>AND(IF((B119=Calculator!$B$45),1,0),IF((E119=Calculator!$D$45),1,0), IF((C119=Calculator!$G$45),1,0))</f>
        <v>0</v>
      </c>
      <c r="B119" s="62">
        <f>'Heros Special X'!B119</f>
        <v>0</v>
      </c>
      <c r="C119" s="62">
        <f>'Heros Special X'!C119</f>
        <v>0</v>
      </c>
      <c r="D119" s="62">
        <f>'Heros Special X'!D119</f>
        <v>0</v>
      </c>
      <c r="E119" s="62">
        <f>'Heros Special X'!E119</f>
        <v>0</v>
      </c>
      <c r="F119" s="62" t="str">
        <f>'Heros Special X'!F119</f>
        <v>Cooldown</v>
      </c>
      <c r="G119" s="62" t="str">
        <f>'Heros Special X'!G119</f>
        <v>Energy Cost</v>
      </c>
      <c r="H119" s="62">
        <f>'Heros Special X'!H119</f>
        <v>0</v>
      </c>
      <c r="I119" s="62" t="str">
        <f>'Heros Special X'!I119</f>
        <v>Attack Speed</v>
      </c>
      <c r="J119" s="62">
        <f>'Heros Special X'!J119</f>
        <v>0</v>
      </c>
      <c r="K119" s="62">
        <f>'Heros Special X'!K119</f>
        <v>0</v>
      </c>
      <c r="L119" s="62" t="str">
        <f>'Heros Special X'!L119</f>
        <v>Crystal Damage/Shot</v>
      </c>
      <c r="M119" s="62" t="str">
        <f>'Heros Special X'!M119</f>
        <v>Weapon Ratio</v>
      </c>
      <c r="N119" s="62">
        <f>'Heros Special X'!N119</f>
        <v>0</v>
      </c>
      <c r="O119" s="62">
        <f>'Heros Special X'!O119</f>
        <v>0</v>
      </c>
      <c r="P119" s="62">
        <f>'Heros Special X'!P119</f>
        <v>0</v>
      </c>
      <c r="Q119" s="62">
        <f>'Heros Special X'!Q119</f>
        <v>0</v>
      </c>
      <c r="R119" s="81">
        <f>'Heros Special X'!Q119</f>
        <v>0</v>
      </c>
      <c r="S119" s="81">
        <f>'Heros Special X'!T119</f>
        <v>0</v>
      </c>
      <c r="T119" s="81" t="str">
        <f>'Heros Special X'!U119</f>
        <v>Duration</v>
      </c>
      <c r="U119" s="81" t="str">
        <f>'Heros Special X'!V119</f>
        <v>Bonus Move Speed</v>
      </c>
      <c r="V119" s="81">
        <f>'Heros Special X'!W119</f>
        <v>0</v>
      </c>
    </row>
    <row r="120" spans="1:22" x14ac:dyDescent="0.15">
      <c r="A120" s="26" t="b">
        <f>AND(IF((B120=Calculator!$B$45),1,0),IF((E120=Calculator!$D$45),1,0), IF((C120=Calculator!$G$45),1,0))</f>
        <v>0</v>
      </c>
      <c r="B120" s="62" t="str">
        <f>'Heros Special X'!B120</f>
        <v>Ringo</v>
      </c>
      <c r="C120" s="62" t="str">
        <f>'Heros Special X'!C120</f>
        <v>B</v>
      </c>
      <c r="D120" s="62" t="str">
        <f>'Heros Special X'!D120</f>
        <v>Twirling Silver</v>
      </c>
      <c r="E120" s="62">
        <f>'Heros Special X'!E120</f>
        <v>1</v>
      </c>
      <c r="F120" s="62">
        <f>'Heros Special X'!F120</f>
        <v>10</v>
      </c>
      <c r="G120" s="62">
        <f>'Heros Special X'!G120</f>
        <v>30</v>
      </c>
      <c r="H120" s="62">
        <f>'Heros Special X'!H120</f>
        <v>0</v>
      </c>
      <c r="I120" s="62">
        <f>'Heros Special X'!I120</f>
        <v>0.55000000000000004</v>
      </c>
      <c r="J120" s="62">
        <f>'Heros Special X'!J120</f>
        <v>0</v>
      </c>
      <c r="K120" s="62">
        <f>'Heros Special X'!K120</f>
        <v>0</v>
      </c>
      <c r="L120" s="62">
        <f>'Heros Special X'!L120</f>
        <v>0.7</v>
      </c>
      <c r="M120" s="62">
        <f>'Heros Special X'!M120</f>
        <v>1</v>
      </c>
      <c r="N120" s="62">
        <f>'Heros Special X'!N120</f>
        <v>0</v>
      </c>
      <c r="O120" s="62">
        <f>'Heros Special X'!O120</f>
        <v>0</v>
      </c>
      <c r="P120" s="62">
        <f>'Heros Special X'!P120</f>
        <v>0</v>
      </c>
      <c r="Q120" s="62">
        <f>'Heros Special X'!Q120</f>
        <v>0</v>
      </c>
      <c r="R120" s="81">
        <f>'Heros Special X'!Q120</f>
        <v>0</v>
      </c>
      <c r="S120" s="81">
        <f>'Heros Special X'!T120</f>
        <v>0</v>
      </c>
      <c r="T120" s="81">
        <f>'Heros Special X'!U120</f>
        <v>7</v>
      </c>
      <c r="U120" s="81">
        <f>'Heros Special X'!V120</f>
        <v>0.75</v>
      </c>
      <c r="V120" s="81">
        <f>'Heros Special X'!W120</f>
        <v>0</v>
      </c>
    </row>
    <row r="121" spans="1:22" x14ac:dyDescent="0.15">
      <c r="A121" s="26" t="b">
        <f>AND(IF((B121=Calculator!$B$45),1,0),IF((E121=Calculator!$D$45),1,0), IF((C121=Calculator!$G$45),1,0))</f>
        <v>0</v>
      </c>
      <c r="B121" s="62" t="str">
        <f>'Heros Special X'!B121</f>
        <v>Ringo</v>
      </c>
      <c r="C121" s="62" t="str">
        <f>'Heros Special X'!C121</f>
        <v>B</v>
      </c>
      <c r="D121" s="62" t="str">
        <f>'Heros Special X'!D121</f>
        <v>Twirling Silver</v>
      </c>
      <c r="E121" s="62">
        <f>'Heros Special X'!E121</f>
        <v>2</v>
      </c>
      <c r="F121" s="62">
        <f>'Heros Special X'!F121</f>
        <v>10</v>
      </c>
      <c r="G121" s="62">
        <f>'Heros Special X'!G121</f>
        <v>38</v>
      </c>
      <c r="H121" s="62">
        <f>'Heros Special X'!H121</f>
        <v>0</v>
      </c>
      <c r="I121" s="62">
        <f>'Heros Special X'!I121</f>
        <v>0.59</v>
      </c>
      <c r="J121" s="62">
        <f>'Heros Special X'!J121</f>
        <v>0</v>
      </c>
      <c r="K121" s="62">
        <f>'Heros Special X'!K121</f>
        <v>0</v>
      </c>
      <c r="L121" s="62">
        <f>'Heros Special X'!L121</f>
        <v>0.7</v>
      </c>
      <c r="M121" s="62">
        <f>'Heros Special X'!M121</f>
        <v>1</v>
      </c>
      <c r="N121" s="62">
        <f>'Heros Special X'!N121</f>
        <v>0</v>
      </c>
      <c r="O121" s="62">
        <f>'Heros Special X'!O121</f>
        <v>0</v>
      </c>
      <c r="P121" s="62">
        <f>'Heros Special X'!P121</f>
        <v>0</v>
      </c>
      <c r="Q121" s="62">
        <f>'Heros Special X'!Q121</f>
        <v>0</v>
      </c>
      <c r="R121" s="81">
        <f>'Heros Special X'!Q121</f>
        <v>0</v>
      </c>
      <c r="S121" s="81">
        <f>'Heros Special X'!T121</f>
        <v>0</v>
      </c>
      <c r="T121" s="81">
        <f>'Heros Special X'!U121</f>
        <v>7</v>
      </c>
      <c r="U121" s="81">
        <f>'Heros Special X'!V121</f>
        <v>0.75</v>
      </c>
      <c r="V121" s="81">
        <f>'Heros Special X'!W121</f>
        <v>0</v>
      </c>
    </row>
    <row r="122" spans="1:22" x14ac:dyDescent="0.15">
      <c r="A122" s="26" t="b">
        <f>AND(IF((B122=Calculator!$B$45),1,0),IF((E122=Calculator!$D$45),1,0), IF((C122=Calculator!$G$45),1,0))</f>
        <v>0</v>
      </c>
      <c r="B122" s="62" t="str">
        <f>'Heros Special X'!B122</f>
        <v>Ringo</v>
      </c>
      <c r="C122" s="62" t="str">
        <f>'Heros Special X'!C122</f>
        <v>B</v>
      </c>
      <c r="D122" s="62" t="str">
        <f>'Heros Special X'!D122</f>
        <v>Twirling Silver</v>
      </c>
      <c r="E122" s="62">
        <f>'Heros Special X'!E122</f>
        <v>3</v>
      </c>
      <c r="F122" s="62">
        <f>'Heros Special X'!F122</f>
        <v>10</v>
      </c>
      <c r="G122" s="62">
        <f>'Heros Special X'!G122</f>
        <v>46</v>
      </c>
      <c r="H122" s="62">
        <f>'Heros Special X'!H122</f>
        <v>0</v>
      </c>
      <c r="I122" s="62">
        <f>'Heros Special X'!I122</f>
        <v>0.63</v>
      </c>
      <c r="J122" s="62">
        <f>'Heros Special X'!J122</f>
        <v>0</v>
      </c>
      <c r="K122" s="62">
        <f>'Heros Special X'!K122</f>
        <v>0</v>
      </c>
      <c r="L122" s="62">
        <f>'Heros Special X'!L122</f>
        <v>0.7</v>
      </c>
      <c r="M122" s="62">
        <f>'Heros Special X'!M122</f>
        <v>1</v>
      </c>
      <c r="N122" s="62">
        <f>'Heros Special X'!N122</f>
        <v>0</v>
      </c>
      <c r="O122" s="62">
        <f>'Heros Special X'!O122</f>
        <v>0</v>
      </c>
      <c r="P122" s="62">
        <f>'Heros Special X'!P122</f>
        <v>0</v>
      </c>
      <c r="Q122" s="62">
        <f>'Heros Special X'!Q122</f>
        <v>0</v>
      </c>
      <c r="R122" s="81">
        <f>'Heros Special X'!Q122</f>
        <v>0</v>
      </c>
      <c r="S122" s="81">
        <f>'Heros Special X'!T122</f>
        <v>0</v>
      </c>
      <c r="T122" s="81">
        <f>'Heros Special X'!U122</f>
        <v>7</v>
      </c>
      <c r="U122" s="81">
        <f>'Heros Special X'!V122</f>
        <v>0.75</v>
      </c>
      <c r="V122" s="81">
        <f>'Heros Special X'!W122</f>
        <v>0</v>
      </c>
    </row>
    <row r="123" spans="1:22" x14ac:dyDescent="0.15">
      <c r="A123" s="26" t="b">
        <f>AND(IF((B123=Calculator!$B$45),1,0),IF((E123=Calculator!$D$45),1,0), IF((C123=Calculator!$G$45),1,0))</f>
        <v>0</v>
      </c>
      <c r="B123" s="62" t="str">
        <f>'Heros Special X'!B123</f>
        <v>Ringo</v>
      </c>
      <c r="C123" s="62" t="str">
        <f>'Heros Special X'!C123</f>
        <v>B</v>
      </c>
      <c r="D123" s="62" t="str">
        <f>'Heros Special X'!D123</f>
        <v>Twirling Silver</v>
      </c>
      <c r="E123" s="62">
        <f>'Heros Special X'!E123</f>
        <v>4</v>
      </c>
      <c r="F123" s="62">
        <f>'Heros Special X'!F123</f>
        <v>10</v>
      </c>
      <c r="G123" s="62">
        <f>'Heros Special X'!G123</f>
        <v>54</v>
      </c>
      <c r="H123" s="62">
        <f>'Heros Special X'!H123</f>
        <v>0</v>
      </c>
      <c r="I123" s="62">
        <f>'Heros Special X'!I123</f>
        <v>0.67</v>
      </c>
      <c r="J123" s="62">
        <f>'Heros Special X'!J123</f>
        <v>0</v>
      </c>
      <c r="K123" s="62">
        <f>'Heros Special X'!K123</f>
        <v>0</v>
      </c>
      <c r="L123" s="62">
        <f>'Heros Special X'!L123</f>
        <v>0.7</v>
      </c>
      <c r="M123" s="62">
        <f>'Heros Special X'!M123</f>
        <v>1</v>
      </c>
      <c r="N123" s="62">
        <f>'Heros Special X'!N123</f>
        <v>0</v>
      </c>
      <c r="O123" s="62">
        <f>'Heros Special X'!O123</f>
        <v>0</v>
      </c>
      <c r="P123" s="62">
        <f>'Heros Special X'!P123</f>
        <v>0</v>
      </c>
      <c r="Q123" s="62">
        <f>'Heros Special X'!Q123</f>
        <v>0</v>
      </c>
      <c r="R123" s="81">
        <f>'Heros Special X'!Q123</f>
        <v>0</v>
      </c>
      <c r="S123" s="81">
        <f>'Heros Special X'!T123</f>
        <v>0</v>
      </c>
      <c r="T123" s="81">
        <f>'Heros Special X'!U123</f>
        <v>7</v>
      </c>
      <c r="U123" s="81">
        <f>'Heros Special X'!V123</f>
        <v>0.75</v>
      </c>
      <c r="V123" s="81">
        <f>'Heros Special X'!W123</f>
        <v>0</v>
      </c>
    </row>
    <row r="124" spans="1:22" x14ac:dyDescent="0.15">
      <c r="A124" s="26" t="b">
        <f>AND(IF((B124=Calculator!$B$45),1,0),IF((E124=Calculator!$D$45),1,0), IF((C124=Calculator!$G$45),1,0))</f>
        <v>0</v>
      </c>
      <c r="B124" s="62" t="str">
        <f>'Heros Special X'!B124</f>
        <v>Ringo</v>
      </c>
      <c r="C124" s="62" t="str">
        <f>'Heros Special X'!C124</f>
        <v>B</v>
      </c>
      <c r="D124" s="62" t="str">
        <f>'Heros Special X'!D124</f>
        <v>Twirling Silver</v>
      </c>
      <c r="E124" s="62">
        <f>'Heros Special X'!E124</f>
        <v>5</v>
      </c>
      <c r="F124" s="62">
        <f>'Heros Special X'!F124</f>
        <v>10</v>
      </c>
      <c r="G124" s="62">
        <f>'Heros Special X'!G124</f>
        <v>70</v>
      </c>
      <c r="H124" s="62">
        <f>'Heros Special X'!H124</f>
        <v>0</v>
      </c>
      <c r="I124" s="62">
        <f>'Heros Special X'!I124</f>
        <v>0.86</v>
      </c>
      <c r="J124" s="62">
        <f>'Heros Special X'!J124</f>
        <v>0</v>
      </c>
      <c r="K124" s="62">
        <f>'Heros Special X'!K124</f>
        <v>0</v>
      </c>
      <c r="L124" s="62">
        <f>'Heros Special X'!L124</f>
        <v>0.7</v>
      </c>
      <c r="M124" s="62">
        <f>'Heros Special X'!M124</f>
        <v>1</v>
      </c>
      <c r="N124" s="62">
        <f>'Heros Special X'!N124</f>
        <v>0</v>
      </c>
      <c r="O124" s="62">
        <f>'Heros Special X'!O124</f>
        <v>0</v>
      </c>
      <c r="P124" s="62">
        <f>'Heros Special X'!P124</f>
        <v>0</v>
      </c>
      <c r="Q124" s="62">
        <f>'Heros Special X'!Q124</f>
        <v>0</v>
      </c>
      <c r="R124" s="81">
        <f>'Heros Special X'!Q124</f>
        <v>0</v>
      </c>
      <c r="S124" s="81">
        <f>'Heros Special X'!T124</f>
        <v>0</v>
      </c>
      <c r="T124" s="81">
        <f>'Heros Special X'!U124</f>
        <v>7</v>
      </c>
      <c r="U124" s="81">
        <f>'Heros Special X'!V124</f>
        <v>0.75</v>
      </c>
      <c r="V124" s="81">
        <f>'Heros Special X'!W124</f>
        <v>0</v>
      </c>
    </row>
    <row r="125" spans="1:22" x14ac:dyDescent="0.15">
      <c r="A125" s="26" t="b">
        <f>AND(IF((B125=Calculator!$B$45),1,0),IF((E125=Calculator!$D$45),1,0), IF((C125=Calculator!$G$45),1,0))</f>
        <v>0</v>
      </c>
      <c r="B125" s="62">
        <f>'Heros Special X'!B125</f>
        <v>0</v>
      </c>
      <c r="C125" s="62">
        <f>'Heros Special X'!C125</f>
        <v>0</v>
      </c>
      <c r="D125" s="62">
        <f>'Heros Special X'!D125</f>
        <v>0</v>
      </c>
      <c r="E125" s="62">
        <f>'Heros Special X'!E125</f>
        <v>0</v>
      </c>
      <c r="F125" s="62" t="str">
        <f>'Heros Special X'!F125</f>
        <v>Cooldown</v>
      </c>
      <c r="G125" s="62" t="str">
        <f>'Heros Special X'!G125</f>
        <v>Energy Cost</v>
      </c>
      <c r="H125" s="62" t="str">
        <f>'Heros Special X'!H125</f>
        <v>Damage</v>
      </c>
      <c r="I125" s="62">
        <f>'Heros Special X'!I125</f>
        <v>0</v>
      </c>
      <c r="J125" s="62">
        <f>'Heros Special X'!J125</f>
        <v>0</v>
      </c>
      <c r="K125" s="62">
        <f>'Heros Special X'!K125</f>
        <v>0</v>
      </c>
      <c r="L125" s="62" t="str">
        <f>'Heros Special X'!L125</f>
        <v>Crystal Ratio</v>
      </c>
      <c r="M125" s="62" t="str">
        <f>'Heros Special X'!M125</f>
        <v>Weapon Ratio</v>
      </c>
      <c r="N125" s="62">
        <f>'Heros Special X'!N125</f>
        <v>0</v>
      </c>
      <c r="O125" s="62">
        <f>'Heros Special X'!O125</f>
        <v>0</v>
      </c>
      <c r="P125" s="62">
        <f>'Heros Special X'!P125</f>
        <v>0</v>
      </c>
      <c r="Q125" s="62">
        <f>'Heros Special X'!Q125</f>
        <v>0</v>
      </c>
      <c r="R125" s="81">
        <f>'Heros Special X'!Q125</f>
        <v>0</v>
      </c>
      <c r="S125" s="81" t="str">
        <f>'Heros Special X'!T125</f>
        <v>Burn Damage</v>
      </c>
      <c r="T125" s="81" t="str">
        <f>'Heros Special X'!U125</f>
        <v>Crystal Ratio</v>
      </c>
      <c r="U125" s="81" t="str">
        <f>'Heros Special X'!V125</f>
        <v>Duration</v>
      </c>
      <c r="V125" s="81">
        <f>'Heros Special X'!W125</f>
        <v>0</v>
      </c>
    </row>
    <row r="126" spans="1:22" x14ac:dyDescent="0.15">
      <c r="A126" s="26" t="b">
        <f>AND(IF((B126=Calculator!$B$45),1,0),IF((E126=Calculator!$D$45),1,0), IF((C126=Calculator!$G$45),1,0))</f>
        <v>0</v>
      </c>
      <c r="B126" s="62" t="str">
        <f>'Heros Special X'!B126</f>
        <v>Ringo</v>
      </c>
      <c r="C126" s="62" t="str">
        <f>'Heros Special X'!C126</f>
        <v>C</v>
      </c>
      <c r="D126" s="62" t="str">
        <f>'Heros Special X'!D126</f>
        <v>Hellfire Brew</v>
      </c>
      <c r="E126" s="62">
        <f>'Heros Special X'!E126</f>
        <v>1</v>
      </c>
      <c r="F126" s="62">
        <f>'Heros Special X'!F126</f>
        <v>110</v>
      </c>
      <c r="G126" s="62">
        <f>'Heros Special X'!G126</f>
        <v>100</v>
      </c>
      <c r="H126" s="62">
        <f>'Heros Special X'!H126</f>
        <v>250</v>
      </c>
      <c r="I126" s="62">
        <f>'Heros Special X'!I126</f>
        <v>0</v>
      </c>
      <c r="J126" s="62">
        <f>'Heros Special X'!J126</f>
        <v>0</v>
      </c>
      <c r="K126" s="62">
        <f>'Heros Special X'!K126</f>
        <v>0</v>
      </c>
      <c r="L126" s="62">
        <f>'Heros Special X'!L126</f>
        <v>0.8</v>
      </c>
      <c r="M126" s="62">
        <f>'Heros Special X'!M126</f>
        <v>0</v>
      </c>
      <c r="N126" s="62">
        <f>'Heros Special X'!N126</f>
        <v>0</v>
      </c>
      <c r="O126" s="62">
        <f>'Heros Special X'!O126</f>
        <v>0</v>
      </c>
      <c r="P126" s="62">
        <f>'Heros Special X'!P126</f>
        <v>0</v>
      </c>
      <c r="Q126" s="62">
        <f>'Heros Special X'!Q126</f>
        <v>0</v>
      </c>
      <c r="R126" s="81">
        <f>'Heros Special X'!Q126</f>
        <v>0</v>
      </c>
      <c r="S126" s="81">
        <f>'Heros Special X'!T126</f>
        <v>30</v>
      </c>
      <c r="T126" s="81">
        <f>'Heros Special X'!U126</f>
        <v>0.2</v>
      </c>
      <c r="U126" s="81">
        <f>'Heros Special X'!V126</f>
        <v>7</v>
      </c>
      <c r="V126" s="81">
        <f>'Heros Special X'!W126</f>
        <v>0</v>
      </c>
    </row>
    <row r="127" spans="1:22" x14ac:dyDescent="0.15">
      <c r="A127" s="26" t="b">
        <f>AND(IF((B127=Calculator!$B$45),1,0),IF((E127=Calculator!$D$45),1,0), IF((C127=Calculator!$G$45),1,0))</f>
        <v>0</v>
      </c>
      <c r="B127" s="62" t="str">
        <f>'Heros Special X'!B127</f>
        <v>Ringo</v>
      </c>
      <c r="C127" s="62" t="str">
        <f>'Heros Special X'!C127</f>
        <v>C</v>
      </c>
      <c r="D127" s="62" t="str">
        <f>'Heros Special X'!D127</f>
        <v>Hellfire Brew</v>
      </c>
      <c r="E127" s="62">
        <f>'Heros Special X'!E127</f>
        <v>2</v>
      </c>
      <c r="F127" s="62">
        <f>'Heros Special X'!F127</f>
        <v>100</v>
      </c>
      <c r="G127" s="62">
        <f>'Heros Special X'!G127</f>
        <v>115</v>
      </c>
      <c r="H127" s="62">
        <f>'Heros Special X'!H127</f>
        <v>365</v>
      </c>
      <c r="I127" s="62">
        <f>'Heros Special X'!I127</f>
        <v>0</v>
      </c>
      <c r="J127" s="62">
        <f>'Heros Special X'!J127</f>
        <v>0</v>
      </c>
      <c r="K127" s="62">
        <f>'Heros Special X'!K127</f>
        <v>0</v>
      </c>
      <c r="L127" s="62">
        <f>'Heros Special X'!L127</f>
        <v>0.8</v>
      </c>
      <c r="M127" s="62">
        <f>'Heros Special X'!M127</f>
        <v>0</v>
      </c>
      <c r="N127" s="62">
        <f>'Heros Special X'!N127</f>
        <v>0</v>
      </c>
      <c r="O127" s="62">
        <f>'Heros Special X'!O127</f>
        <v>0</v>
      </c>
      <c r="P127" s="62">
        <f>'Heros Special X'!P127</f>
        <v>0</v>
      </c>
      <c r="Q127" s="62">
        <f>'Heros Special X'!Q127</f>
        <v>0</v>
      </c>
      <c r="R127" s="81">
        <f>'Heros Special X'!Q127</f>
        <v>0</v>
      </c>
      <c r="S127" s="81">
        <f>'Heros Special X'!T127</f>
        <v>60</v>
      </c>
      <c r="T127" s="81">
        <f>'Heros Special X'!U127</f>
        <v>0.2</v>
      </c>
      <c r="U127" s="81">
        <f>'Heros Special X'!V127</f>
        <v>7</v>
      </c>
      <c r="V127" s="81">
        <f>'Heros Special X'!W127</f>
        <v>0</v>
      </c>
    </row>
    <row r="128" spans="1:22" x14ac:dyDescent="0.15">
      <c r="A128" s="26" t="b">
        <f>AND(IF((B128=Calculator!$B$45),1,0),IF((E128=Calculator!$D$45),1,0), IF((C128=Calculator!$G$45),1,0))</f>
        <v>0</v>
      </c>
      <c r="B128" s="62" t="str">
        <f>'Heros Special X'!B128</f>
        <v>Ringo</v>
      </c>
      <c r="C128" s="62" t="str">
        <f>'Heros Special X'!C128</f>
        <v>C</v>
      </c>
      <c r="D128" s="62" t="str">
        <f>'Heros Special X'!D128</f>
        <v>Hellfire Brew</v>
      </c>
      <c r="E128" s="62">
        <f>'Heros Special X'!E128</f>
        <v>3</v>
      </c>
      <c r="F128" s="62">
        <f>'Heros Special X'!F128</f>
        <v>90</v>
      </c>
      <c r="G128" s="62">
        <f>'Heros Special X'!G128</f>
        <v>130</v>
      </c>
      <c r="H128" s="62">
        <f>'Heros Special X'!H128</f>
        <v>480</v>
      </c>
      <c r="I128" s="62">
        <f>'Heros Special X'!I128</f>
        <v>0</v>
      </c>
      <c r="J128" s="62">
        <f>'Heros Special X'!J128</f>
        <v>0</v>
      </c>
      <c r="K128" s="62">
        <f>'Heros Special X'!K128</f>
        <v>0</v>
      </c>
      <c r="L128" s="62">
        <f>'Heros Special X'!L128</f>
        <v>0.8</v>
      </c>
      <c r="M128" s="62">
        <f>'Heros Special X'!M128</f>
        <v>0</v>
      </c>
      <c r="N128" s="62">
        <f>'Heros Special X'!N128</f>
        <v>0</v>
      </c>
      <c r="O128" s="62">
        <f>'Heros Special X'!O128</f>
        <v>0</v>
      </c>
      <c r="P128" s="62">
        <f>'Heros Special X'!P128</f>
        <v>0</v>
      </c>
      <c r="Q128" s="62">
        <f>'Heros Special X'!Q128</f>
        <v>0</v>
      </c>
      <c r="R128" s="81">
        <f>'Heros Special X'!Q128</f>
        <v>0</v>
      </c>
      <c r="S128" s="81">
        <f>'Heros Special X'!T128</f>
        <v>90</v>
      </c>
      <c r="T128" s="81">
        <f>'Heros Special X'!U128</f>
        <v>0.2</v>
      </c>
      <c r="U128" s="81">
        <f>'Heros Special X'!V128</f>
        <v>7</v>
      </c>
      <c r="V128" s="81">
        <f>'Heros Special X'!W128</f>
        <v>0</v>
      </c>
    </row>
    <row r="129" spans="1:22" x14ac:dyDescent="0.15">
      <c r="A129" s="26" t="b">
        <f>AND(IF((B129=Calculator!$B$45),1,0),IF((E129=Calculator!$D$45),1,0), IF((C129=Calculator!$G$45),1,0))</f>
        <v>0</v>
      </c>
      <c r="B129" s="62">
        <f>'Heros Special X'!B129</f>
        <v>0</v>
      </c>
      <c r="C129" s="62">
        <f>'Heros Special X'!C129</f>
        <v>0</v>
      </c>
      <c r="D129" s="62">
        <f>'Heros Special X'!D129</f>
        <v>0</v>
      </c>
      <c r="E129" s="62">
        <f>'Heros Special X'!E129</f>
        <v>0</v>
      </c>
      <c r="F129" s="62" t="str">
        <f>'Heros Special X'!F129</f>
        <v>Cooldown</v>
      </c>
      <c r="G129" s="62" t="str">
        <f>'Heros Special X'!G129</f>
        <v>Energy Cost</v>
      </c>
      <c r="H129" s="62" t="str">
        <f>'Heros Special X'!H129</f>
        <v>Damage</v>
      </c>
      <c r="I129" s="62">
        <f>'Heros Special X'!I129</f>
        <v>0</v>
      </c>
      <c r="J129" s="62" t="str">
        <f>'Heros Special X'!J129</f>
        <v>Bonus Damge Missing Health</v>
      </c>
      <c r="K129" s="62">
        <f>'Heros Special X'!K129</f>
        <v>0</v>
      </c>
      <c r="L129" s="62" t="str">
        <f>'Heros Special X'!L129</f>
        <v>Crystal Ratio</v>
      </c>
      <c r="M129" s="62" t="str">
        <f>'Heros Special X'!M129</f>
        <v>Weapon Ratio</v>
      </c>
      <c r="N129" s="62">
        <f>'Heros Special X'!N129</f>
        <v>0</v>
      </c>
      <c r="O129" s="62">
        <f>'Heros Special X'!O129</f>
        <v>0</v>
      </c>
      <c r="P129" s="62">
        <f>'Heros Special X'!P129</f>
        <v>0</v>
      </c>
      <c r="Q129" s="62">
        <f>'Heros Special X'!Q129</f>
        <v>0</v>
      </c>
      <c r="R129" s="81">
        <f>'Heros Special X'!Q129</f>
        <v>0</v>
      </c>
      <c r="S129" s="81">
        <f>'Heros Special X'!T129</f>
        <v>0</v>
      </c>
      <c r="T129" s="81" t="str">
        <f>'Heros Special X'!U129</f>
        <v>Speed Boost</v>
      </c>
      <c r="U129" s="81" t="str">
        <f>'Heros Special X'!V129</f>
        <v>Crystal Ratio</v>
      </c>
      <c r="V129" s="81">
        <f>'Heros Special X'!W129</f>
        <v>0</v>
      </c>
    </row>
    <row r="130" spans="1:22" x14ac:dyDescent="0.15">
      <c r="A130" s="26" t="b">
        <f>AND(IF((B130=Calculator!$B$45),1,0),IF((E130=Calculator!$D$45),1,0), IF((C130=Calculator!$G$45),1,0))</f>
        <v>0</v>
      </c>
      <c r="B130" s="62" t="str">
        <f>'Heros Special X'!B130</f>
        <v>Saw</v>
      </c>
      <c r="C130" s="62" t="str">
        <f>'Heros Special X'!C130</f>
        <v>A</v>
      </c>
      <c r="D130" s="62" t="str">
        <f>'Heros Special X'!D130</f>
        <v>Roadie Run</v>
      </c>
      <c r="E130" s="62">
        <f>'Heros Special X'!E130</f>
        <v>1</v>
      </c>
      <c r="F130" s="62">
        <f>'Heros Special X'!F130</f>
        <v>15</v>
      </c>
      <c r="G130" s="62">
        <f>'Heros Special X'!G130</f>
        <v>65</v>
      </c>
      <c r="H130" s="62">
        <f>'Heros Special X'!H130</f>
        <v>60</v>
      </c>
      <c r="I130" s="62">
        <f>'Heros Special X'!I130</f>
        <v>0</v>
      </c>
      <c r="J130" s="62">
        <f>'Heros Special X'!J130</f>
        <v>0.2</v>
      </c>
      <c r="K130" s="62">
        <f>'Heros Special X'!K130</f>
        <v>0</v>
      </c>
      <c r="L130" s="62">
        <f>'Heros Special X'!L130</f>
        <v>2.8</v>
      </c>
      <c r="M130" s="62">
        <f>'Heros Special X'!M130</f>
        <v>0</v>
      </c>
      <c r="N130" s="62">
        <f>'Heros Special X'!N130</f>
        <v>0</v>
      </c>
      <c r="O130" s="62">
        <f>'Heros Special X'!O130</f>
        <v>0</v>
      </c>
      <c r="P130" s="62">
        <f>'Heros Special X'!P130</f>
        <v>0</v>
      </c>
      <c r="Q130" s="62">
        <f>'Heros Special X'!Q130</f>
        <v>0</v>
      </c>
      <c r="R130" s="81">
        <f>'Heros Special X'!Q130</f>
        <v>0</v>
      </c>
      <c r="S130" s="81">
        <f>'Heros Special X'!T130</f>
        <v>0</v>
      </c>
      <c r="T130" s="81">
        <f>'Heros Special X'!U130</f>
        <v>2.5</v>
      </c>
      <c r="U130" s="81">
        <f>'Heros Special X'!V130</f>
        <v>1.4999999999999999E-2</v>
      </c>
      <c r="V130" s="81">
        <f>'Heros Special X'!W130</f>
        <v>0</v>
      </c>
    </row>
    <row r="131" spans="1:22" x14ac:dyDescent="0.15">
      <c r="A131" s="26" t="b">
        <f>AND(IF((B131=Calculator!$B$45),1,0),IF((E131=Calculator!$D$45),1,0), IF((C131=Calculator!$G$45),1,0))</f>
        <v>0</v>
      </c>
      <c r="B131" s="62" t="str">
        <f>'Heros Special X'!B131</f>
        <v>Saw</v>
      </c>
      <c r="C131" s="62" t="str">
        <f>'Heros Special X'!C131</f>
        <v>A</v>
      </c>
      <c r="D131" s="62" t="str">
        <f>'Heros Special X'!D131</f>
        <v>Roadie Run</v>
      </c>
      <c r="E131" s="62">
        <f>'Heros Special X'!E131</f>
        <v>2</v>
      </c>
      <c r="F131" s="62">
        <f>'Heros Special X'!F131</f>
        <v>14</v>
      </c>
      <c r="G131" s="62">
        <f>'Heros Special X'!G131</f>
        <v>65</v>
      </c>
      <c r="H131" s="62">
        <f>'Heros Special X'!H131</f>
        <v>140</v>
      </c>
      <c r="I131" s="62">
        <f>'Heros Special X'!I131</f>
        <v>0</v>
      </c>
      <c r="J131" s="62">
        <f>'Heros Special X'!J131</f>
        <v>0.23</v>
      </c>
      <c r="K131" s="62">
        <f>'Heros Special X'!K131</f>
        <v>0</v>
      </c>
      <c r="L131" s="62">
        <f>'Heros Special X'!L131</f>
        <v>2.8</v>
      </c>
      <c r="M131" s="62">
        <f>'Heros Special X'!M131</f>
        <v>0</v>
      </c>
      <c r="N131" s="62">
        <f>'Heros Special X'!N131</f>
        <v>0</v>
      </c>
      <c r="O131" s="62">
        <f>'Heros Special X'!O131</f>
        <v>0</v>
      </c>
      <c r="P131" s="62">
        <f>'Heros Special X'!P131</f>
        <v>0</v>
      </c>
      <c r="Q131" s="62">
        <f>'Heros Special X'!Q131</f>
        <v>0</v>
      </c>
      <c r="R131" s="81">
        <f>'Heros Special X'!Q131</f>
        <v>0</v>
      </c>
      <c r="S131" s="81">
        <f>'Heros Special X'!T131</f>
        <v>0</v>
      </c>
      <c r="T131" s="81">
        <f>'Heros Special X'!U131</f>
        <v>2.5</v>
      </c>
      <c r="U131" s="81">
        <f>'Heros Special X'!V131</f>
        <v>1.4999999999999999E-2</v>
      </c>
      <c r="V131" s="81">
        <f>'Heros Special X'!W131</f>
        <v>0</v>
      </c>
    </row>
    <row r="132" spans="1:22" x14ac:dyDescent="0.15">
      <c r="A132" s="26" t="b">
        <f>AND(IF((B132=Calculator!$B$45),1,0),IF((E132=Calculator!$D$45),1,0), IF((C132=Calculator!$G$45),1,0))</f>
        <v>0</v>
      </c>
      <c r="B132" s="62" t="str">
        <f>'Heros Special X'!B132</f>
        <v>Saw</v>
      </c>
      <c r="C132" s="62" t="str">
        <f>'Heros Special X'!C132</f>
        <v>A</v>
      </c>
      <c r="D132" s="62" t="str">
        <f>'Heros Special X'!D132</f>
        <v>Roadie Run</v>
      </c>
      <c r="E132" s="62">
        <f>'Heros Special X'!E132</f>
        <v>3</v>
      </c>
      <c r="F132" s="62">
        <f>'Heros Special X'!F132</f>
        <v>13</v>
      </c>
      <c r="G132" s="62">
        <f>'Heros Special X'!G132</f>
        <v>65</v>
      </c>
      <c r="H132" s="62">
        <f>'Heros Special X'!H132</f>
        <v>220</v>
      </c>
      <c r="I132" s="62">
        <f>'Heros Special X'!I132</f>
        <v>0</v>
      </c>
      <c r="J132" s="62">
        <f>'Heros Special X'!J132</f>
        <v>0.25</v>
      </c>
      <c r="K132" s="62">
        <f>'Heros Special X'!K132</f>
        <v>0</v>
      </c>
      <c r="L132" s="62">
        <f>'Heros Special X'!L132</f>
        <v>2.8</v>
      </c>
      <c r="M132" s="62">
        <f>'Heros Special X'!M132</f>
        <v>0</v>
      </c>
      <c r="N132" s="62">
        <f>'Heros Special X'!N132</f>
        <v>0</v>
      </c>
      <c r="O132" s="62">
        <f>'Heros Special X'!O132</f>
        <v>0</v>
      </c>
      <c r="P132" s="62">
        <f>'Heros Special X'!P132</f>
        <v>0</v>
      </c>
      <c r="Q132" s="62">
        <f>'Heros Special X'!Q132</f>
        <v>0</v>
      </c>
      <c r="R132" s="81">
        <f>'Heros Special X'!Q132</f>
        <v>0</v>
      </c>
      <c r="S132" s="81">
        <f>'Heros Special X'!T132</f>
        <v>0</v>
      </c>
      <c r="T132" s="81">
        <f>'Heros Special X'!U132</f>
        <v>2.5</v>
      </c>
      <c r="U132" s="81">
        <f>'Heros Special X'!V132</f>
        <v>1.4999999999999999E-2</v>
      </c>
      <c r="V132" s="81">
        <f>'Heros Special X'!W132</f>
        <v>0</v>
      </c>
    </row>
    <row r="133" spans="1:22" x14ac:dyDescent="0.15">
      <c r="A133" s="26" t="b">
        <f>AND(IF((B133=Calculator!$B$45),1,0),IF((E133=Calculator!$D$45),1,0), IF((C133=Calculator!$G$45),1,0))</f>
        <v>0</v>
      </c>
      <c r="B133" s="62" t="str">
        <f>'Heros Special X'!B133</f>
        <v>Saw</v>
      </c>
      <c r="C133" s="62" t="str">
        <f>'Heros Special X'!C133</f>
        <v>A</v>
      </c>
      <c r="D133" s="62" t="str">
        <f>'Heros Special X'!D133</f>
        <v>Roadie Run</v>
      </c>
      <c r="E133" s="62">
        <f>'Heros Special X'!E133</f>
        <v>4</v>
      </c>
      <c r="F133" s="62">
        <f>'Heros Special X'!F133</f>
        <v>12</v>
      </c>
      <c r="G133" s="62">
        <f>'Heros Special X'!G133</f>
        <v>65</v>
      </c>
      <c r="H133" s="62">
        <f>'Heros Special X'!H133</f>
        <v>300</v>
      </c>
      <c r="I133" s="62">
        <f>'Heros Special X'!I133</f>
        <v>0</v>
      </c>
      <c r="J133" s="62">
        <f>'Heros Special X'!J133</f>
        <v>0.28000000000000003</v>
      </c>
      <c r="K133" s="62">
        <f>'Heros Special X'!K133</f>
        <v>0</v>
      </c>
      <c r="L133" s="62">
        <f>'Heros Special X'!L133</f>
        <v>2.8</v>
      </c>
      <c r="M133" s="62">
        <f>'Heros Special X'!M133</f>
        <v>0</v>
      </c>
      <c r="N133" s="62">
        <f>'Heros Special X'!N133</f>
        <v>0</v>
      </c>
      <c r="O133" s="62">
        <f>'Heros Special X'!O133</f>
        <v>0</v>
      </c>
      <c r="P133" s="62">
        <f>'Heros Special X'!P133</f>
        <v>0</v>
      </c>
      <c r="Q133" s="62">
        <f>'Heros Special X'!Q133</f>
        <v>0</v>
      </c>
      <c r="R133" s="81">
        <f>'Heros Special X'!Q133</f>
        <v>0</v>
      </c>
      <c r="S133" s="81">
        <f>'Heros Special X'!T133</f>
        <v>0</v>
      </c>
      <c r="T133" s="81">
        <f>'Heros Special X'!U133</f>
        <v>2.5</v>
      </c>
      <c r="U133" s="81">
        <f>'Heros Special X'!V133</f>
        <v>1.4999999999999999E-2</v>
      </c>
      <c r="V133" s="81">
        <f>'Heros Special X'!W133</f>
        <v>0</v>
      </c>
    </row>
    <row r="134" spans="1:22" x14ac:dyDescent="0.15">
      <c r="A134" s="26" t="b">
        <f>AND(IF((B134=Calculator!$B$45),1,0),IF((E134=Calculator!$D$45),1,0), IF((C134=Calculator!$G$45),1,0))</f>
        <v>0</v>
      </c>
      <c r="B134" s="62" t="str">
        <f>'Heros Special X'!B134</f>
        <v>Saw</v>
      </c>
      <c r="C134" s="62" t="str">
        <f>'Heros Special X'!C134</f>
        <v>A</v>
      </c>
      <c r="D134" s="62" t="str">
        <f>'Heros Special X'!D134</f>
        <v>Roadie Run</v>
      </c>
      <c r="E134" s="62">
        <f>'Heros Special X'!E134</f>
        <v>5</v>
      </c>
      <c r="F134" s="62">
        <f>'Heros Special X'!F134</f>
        <v>11</v>
      </c>
      <c r="G134" s="62">
        <f>'Heros Special X'!G134</f>
        <v>80</v>
      </c>
      <c r="H134" s="62">
        <f>'Heros Special X'!H134</f>
        <v>380</v>
      </c>
      <c r="I134" s="62">
        <f>'Heros Special X'!I134</f>
        <v>0</v>
      </c>
      <c r="J134" s="62">
        <f>'Heros Special X'!J134</f>
        <v>0.45</v>
      </c>
      <c r="K134" s="62">
        <f>'Heros Special X'!K134</f>
        <v>0</v>
      </c>
      <c r="L134" s="62">
        <f>'Heros Special X'!L134</f>
        <v>2.8</v>
      </c>
      <c r="M134" s="62">
        <f>'Heros Special X'!M134</f>
        <v>0</v>
      </c>
      <c r="N134" s="62">
        <f>'Heros Special X'!N134</f>
        <v>0</v>
      </c>
      <c r="O134" s="62">
        <f>'Heros Special X'!O134</f>
        <v>0</v>
      </c>
      <c r="P134" s="62">
        <f>'Heros Special X'!P134</f>
        <v>0</v>
      </c>
      <c r="Q134" s="62">
        <f>'Heros Special X'!Q134</f>
        <v>0</v>
      </c>
      <c r="R134" s="81">
        <f>'Heros Special X'!Q134</f>
        <v>0</v>
      </c>
      <c r="S134" s="81">
        <f>'Heros Special X'!T134</f>
        <v>0</v>
      </c>
      <c r="T134" s="81">
        <f>'Heros Special X'!U134</f>
        <v>2.5</v>
      </c>
      <c r="U134" s="81">
        <f>'Heros Special X'!V134</f>
        <v>1.4999999999999999E-2</v>
      </c>
      <c r="V134" s="81">
        <f>'Heros Special X'!W134</f>
        <v>0</v>
      </c>
    </row>
    <row r="135" spans="1:22" x14ac:dyDescent="0.15">
      <c r="A135" s="26" t="b">
        <f>AND(IF((B135=Calculator!$B$45),1,0),IF((E135=Calculator!$D$45),1,0), IF((C135=Calculator!$G$45),1,0))</f>
        <v>0</v>
      </c>
      <c r="B135" s="62">
        <f>'Heros Special X'!B135</f>
        <v>0</v>
      </c>
      <c r="C135" s="62">
        <f>'Heros Special X'!C135</f>
        <v>0</v>
      </c>
      <c r="D135" s="62">
        <f>'Heros Special X'!D135</f>
        <v>0</v>
      </c>
      <c r="E135" s="62">
        <f>'Heros Special X'!E135</f>
        <v>0</v>
      </c>
      <c r="F135" s="62" t="str">
        <f>'Heros Special X'!F135</f>
        <v>Cooldown</v>
      </c>
      <c r="G135" s="62" t="str">
        <f>'Heros Special X'!G135</f>
        <v>Energy Cost</v>
      </c>
      <c r="H135" s="62" t="str">
        <f>'Heros Special X'!H135</f>
        <v>Damage</v>
      </c>
      <c r="I135" s="62">
        <f>'Heros Special X'!I135</f>
        <v>0</v>
      </c>
      <c r="J135" s="62">
        <f>'Heros Special X'!J135</f>
        <v>0</v>
      </c>
      <c r="K135" s="62">
        <f>'Heros Special X'!K135</f>
        <v>0</v>
      </c>
      <c r="L135" s="62" t="str">
        <f>'Heros Special X'!L135</f>
        <v>Crystal Ratio</v>
      </c>
      <c r="M135" s="62" t="str">
        <f>'Heros Special X'!M135</f>
        <v>Weapon Ratio</v>
      </c>
      <c r="N135" s="62">
        <f>'Heros Special X'!N135</f>
        <v>0</v>
      </c>
      <c r="O135" s="62" t="str">
        <f>'Heros Special X'!O135</f>
        <v>Duration</v>
      </c>
      <c r="P135" s="62">
        <f>'Heros Special X'!P135</f>
        <v>0</v>
      </c>
      <c r="Q135" s="62">
        <f>'Heros Special X'!Q135</f>
        <v>0</v>
      </c>
      <c r="R135" s="81">
        <f>'Heros Special X'!Q135</f>
        <v>0</v>
      </c>
      <c r="S135" s="81" t="str">
        <f>'Heros Special X'!T135</f>
        <v>Slow Duration</v>
      </c>
      <c r="T135" s="81">
        <f>'Heros Special X'!U135</f>
        <v>0</v>
      </c>
      <c r="U135" s="81">
        <f>'Heros Special X'!V135</f>
        <v>0</v>
      </c>
      <c r="V135" s="81">
        <f>'Heros Special X'!W135</f>
        <v>0</v>
      </c>
    </row>
    <row r="136" spans="1:22" x14ac:dyDescent="0.15">
      <c r="A136" s="26" t="b">
        <f>AND(IF((B136=Calculator!$B$45),1,0),IF((E136=Calculator!$D$45),1,0), IF((C136=Calculator!$G$45),1,0))</f>
        <v>0</v>
      </c>
      <c r="B136" s="62" t="str">
        <f>'Heros Special X'!B136</f>
        <v>Saw</v>
      </c>
      <c r="C136" s="62" t="str">
        <f>'Heros Special X'!C136</f>
        <v>B</v>
      </c>
      <c r="D136" s="62" t="str">
        <f>'Heros Special X'!D136</f>
        <v>Suppressing Fire</v>
      </c>
      <c r="E136" s="62">
        <f>'Heros Special X'!E136</f>
        <v>1</v>
      </c>
      <c r="F136" s="62">
        <f>'Heros Special X'!F136</f>
        <v>15</v>
      </c>
      <c r="G136" s="62">
        <f>'Heros Special X'!G136</f>
        <v>40</v>
      </c>
      <c r="H136" s="62">
        <f>'Heros Special X'!H136</f>
        <v>250</v>
      </c>
      <c r="I136" s="62">
        <f>'Heros Special X'!I136</f>
        <v>0</v>
      </c>
      <c r="J136" s="62">
        <f>'Heros Special X'!J136</f>
        <v>0</v>
      </c>
      <c r="K136" s="62">
        <f>'Heros Special X'!K136</f>
        <v>0</v>
      </c>
      <c r="L136" s="62">
        <f>'Heros Special X'!L136</f>
        <v>4</v>
      </c>
      <c r="M136" s="62">
        <f>'Heros Special X'!M136</f>
        <v>0</v>
      </c>
      <c r="N136" s="62">
        <f>'Heros Special X'!N136</f>
        <v>0</v>
      </c>
      <c r="O136" s="62">
        <f>'Heros Special X'!O136</f>
        <v>2.5</v>
      </c>
      <c r="P136" s="62">
        <f>'Heros Special X'!P136</f>
        <v>0</v>
      </c>
      <c r="Q136" s="62">
        <f>'Heros Special X'!Q136</f>
        <v>0</v>
      </c>
      <c r="R136" s="81">
        <f>'Heros Special X'!Q136</f>
        <v>0</v>
      </c>
      <c r="S136" s="81">
        <f>'Heros Special X'!T136</f>
        <v>1</v>
      </c>
      <c r="T136" s="81">
        <f>'Heros Special X'!U136</f>
        <v>0</v>
      </c>
      <c r="U136" s="81">
        <f>'Heros Special X'!V136</f>
        <v>0</v>
      </c>
      <c r="V136" s="81">
        <f>'Heros Special X'!W136</f>
        <v>0</v>
      </c>
    </row>
    <row r="137" spans="1:22" x14ac:dyDescent="0.15">
      <c r="A137" s="26" t="b">
        <f>AND(IF((B137=Calculator!$B$45),1,0),IF((E137=Calculator!$D$45),1,0), IF((C137=Calculator!$G$45),1,0))</f>
        <v>0</v>
      </c>
      <c r="B137" s="62" t="str">
        <f>'Heros Special X'!B137</f>
        <v>Saw</v>
      </c>
      <c r="C137" s="62" t="str">
        <f>'Heros Special X'!C137</f>
        <v>B</v>
      </c>
      <c r="D137" s="62" t="str">
        <f>'Heros Special X'!D137</f>
        <v>Suppressing Fire</v>
      </c>
      <c r="E137" s="62">
        <f>'Heros Special X'!E137</f>
        <v>2</v>
      </c>
      <c r="F137" s="62">
        <f>'Heros Special X'!F137</f>
        <v>15</v>
      </c>
      <c r="G137" s="62">
        <f>'Heros Special X'!G137</f>
        <v>50</v>
      </c>
      <c r="H137" s="62">
        <f>'Heros Special X'!H137</f>
        <v>270</v>
      </c>
      <c r="I137" s="62">
        <f>'Heros Special X'!I137</f>
        <v>0</v>
      </c>
      <c r="J137" s="62">
        <f>'Heros Special X'!J137</f>
        <v>0</v>
      </c>
      <c r="K137" s="62">
        <f>'Heros Special X'!K137</f>
        <v>0</v>
      </c>
      <c r="L137" s="62">
        <f>'Heros Special X'!L137</f>
        <v>4</v>
      </c>
      <c r="M137" s="62">
        <f>'Heros Special X'!M137</f>
        <v>0</v>
      </c>
      <c r="N137" s="62">
        <f>'Heros Special X'!N137</f>
        <v>0</v>
      </c>
      <c r="O137" s="62">
        <f>'Heros Special X'!O137</f>
        <v>2.5</v>
      </c>
      <c r="P137" s="62">
        <f>'Heros Special X'!P137</f>
        <v>0</v>
      </c>
      <c r="Q137" s="62">
        <f>'Heros Special X'!Q137</f>
        <v>0</v>
      </c>
      <c r="R137" s="81">
        <f>'Heros Special X'!Q137</f>
        <v>0</v>
      </c>
      <c r="S137" s="81">
        <f>'Heros Special X'!T137</f>
        <v>2</v>
      </c>
      <c r="T137" s="81">
        <f>'Heros Special X'!U137</f>
        <v>0</v>
      </c>
      <c r="U137" s="81">
        <f>'Heros Special X'!V137</f>
        <v>0</v>
      </c>
      <c r="V137" s="81">
        <f>'Heros Special X'!W137</f>
        <v>0</v>
      </c>
    </row>
    <row r="138" spans="1:22" x14ac:dyDescent="0.15">
      <c r="A138" s="26" t="b">
        <f>AND(IF((B138=Calculator!$B$45),1,0),IF((E138=Calculator!$D$45),1,0), IF((C138=Calculator!$G$45),1,0))</f>
        <v>0</v>
      </c>
      <c r="B138" s="62" t="str">
        <f>'Heros Special X'!B138</f>
        <v>Saw</v>
      </c>
      <c r="C138" s="62" t="str">
        <f>'Heros Special X'!C138</f>
        <v>B</v>
      </c>
      <c r="D138" s="62" t="str">
        <f>'Heros Special X'!D138</f>
        <v>Suppressing Fire</v>
      </c>
      <c r="E138" s="62">
        <f>'Heros Special X'!E138</f>
        <v>3</v>
      </c>
      <c r="F138" s="62">
        <f>'Heros Special X'!F138</f>
        <v>15</v>
      </c>
      <c r="G138" s="62">
        <f>'Heros Special X'!G138</f>
        <v>60</v>
      </c>
      <c r="H138" s="62">
        <f>'Heros Special X'!H138</f>
        <v>490</v>
      </c>
      <c r="I138" s="62">
        <f>'Heros Special X'!I138</f>
        <v>0</v>
      </c>
      <c r="J138" s="62">
        <f>'Heros Special X'!J138</f>
        <v>0</v>
      </c>
      <c r="K138" s="62">
        <f>'Heros Special X'!K138</f>
        <v>0</v>
      </c>
      <c r="L138" s="62">
        <f>'Heros Special X'!L138</f>
        <v>4</v>
      </c>
      <c r="M138" s="62">
        <f>'Heros Special X'!M138</f>
        <v>0</v>
      </c>
      <c r="N138" s="62">
        <f>'Heros Special X'!N138</f>
        <v>0</v>
      </c>
      <c r="O138" s="62">
        <f>'Heros Special X'!O138</f>
        <v>2.5</v>
      </c>
      <c r="P138" s="62">
        <f>'Heros Special X'!P138</f>
        <v>0</v>
      </c>
      <c r="Q138" s="62">
        <f>'Heros Special X'!Q138</f>
        <v>0</v>
      </c>
      <c r="R138" s="81">
        <f>'Heros Special X'!Q138</f>
        <v>0</v>
      </c>
      <c r="S138" s="81">
        <f>'Heros Special X'!T138</f>
        <v>2</v>
      </c>
      <c r="T138" s="81">
        <f>'Heros Special X'!U138</f>
        <v>0</v>
      </c>
      <c r="U138" s="81">
        <f>'Heros Special X'!V138</f>
        <v>0</v>
      </c>
      <c r="V138" s="81">
        <f>'Heros Special X'!W138</f>
        <v>0</v>
      </c>
    </row>
    <row r="139" spans="1:22" x14ac:dyDescent="0.15">
      <c r="A139" s="26" t="b">
        <f>AND(IF((B139=Calculator!$B$45),1,0),IF((E139=Calculator!$D$45),1,0), IF((C139=Calculator!$G$45),1,0))</f>
        <v>0</v>
      </c>
      <c r="B139" s="62" t="str">
        <f>'Heros Special X'!B139</f>
        <v>Saw</v>
      </c>
      <c r="C139" s="62" t="str">
        <f>'Heros Special X'!C139</f>
        <v>B</v>
      </c>
      <c r="D139" s="62" t="str">
        <f>'Heros Special X'!D139</f>
        <v>Suppressing Fire</v>
      </c>
      <c r="E139" s="62">
        <f>'Heros Special X'!E139</f>
        <v>4</v>
      </c>
      <c r="F139" s="62">
        <f>'Heros Special X'!F139</f>
        <v>15</v>
      </c>
      <c r="G139" s="62">
        <f>'Heros Special X'!G139</f>
        <v>70</v>
      </c>
      <c r="H139" s="62">
        <f>'Heros Special X'!H139</f>
        <v>610</v>
      </c>
      <c r="I139" s="62">
        <f>'Heros Special X'!I139</f>
        <v>0</v>
      </c>
      <c r="J139" s="62">
        <f>'Heros Special X'!J139</f>
        <v>0</v>
      </c>
      <c r="K139" s="62">
        <f>'Heros Special X'!K139</f>
        <v>0</v>
      </c>
      <c r="L139" s="62">
        <f>'Heros Special X'!L139</f>
        <v>4</v>
      </c>
      <c r="M139" s="62">
        <f>'Heros Special X'!M139</f>
        <v>0</v>
      </c>
      <c r="N139" s="62">
        <f>'Heros Special X'!N139</f>
        <v>0</v>
      </c>
      <c r="O139" s="62">
        <f>'Heros Special X'!O139</f>
        <v>2.5</v>
      </c>
      <c r="P139" s="62">
        <f>'Heros Special X'!P139</f>
        <v>0</v>
      </c>
      <c r="Q139" s="62">
        <f>'Heros Special X'!Q139</f>
        <v>0</v>
      </c>
      <c r="R139" s="81">
        <f>'Heros Special X'!Q139</f>
        <v>0</v>
      </c>
      <c r="S139" s="81">
        <f>'Heros Special X'!T139</f>
        <v>2</v>
      </c>
      <c r="T139" s="81">
        <f>'Heros Special X'!U139</f>
        <v>0</v>
      </c>
      <c r="U139" s="81">
        <f>'Heros Special X'!V139</f>
        <v>0</v>
      </c>
      <c r="V139" s="81">
        <f>'Heros Special X'!W139</f>
        <v>0</v>
      </c>
    </row>
    <row r="140" spans="1:22" x14ac:dyDescent="0.15">
      <c r="A140" s="26" t="b">
        <f>AND(IF((B140=Calculator!$B$45),1,0),IF((E140=Calculator!$D$45),1,0), IF((C140=Calculator!$G$45),1,0))</f>
        <v>0</v>
      </c>
      <c r="B140" s="62" t="str">
        <f>'Heros Special X'!B140</f>
        <v>Saw</v>
      </c>
      <c r="C140" s="62" t="str">
        <f>'Heros Special X'!C140</f>
        <v>B</v>
      </c>
      <c r="D140" s="62" t="str">
        <f>'Heros Special X'!D140</f>
        <v>Suppressing Fire</v>
      </c>
      <c r="E140" s="62">
        <f>'Heros Special X'!E140</f>
        <v>5</v>
      </c>
      <c r="F140" s="62">
        <f>'Heros Special X'!F140</f>
        <v>15</v>
      </c>
      <c r="G140" s="62">
        <f>'Heros Special X'!G140</f>
        <v>100</v>
      </c>
      <c r="H140" s="62">
        <f>'Heros Special X'!H140</f>
        <v>1030</v>
      </c>
      <c r="I140" s="62">
        <f>'Heros Special X'!I140</f>
        <v>0</v>
      </c>
      <c r="J140" s="62">
        <f>'Heros Special X'!J140</f>
        <v>0</v>
      </c>
      <c r="K140" s="62">
        <f>'Heros Special X'!K140</f>
        <v>0</v>
      </c>
      <c r="L140" s="62">
        <f>'Heros Special X'!L140</f>
        <v>4</v>
      </c>
      <c r="M140" s="62">
        <f>'Heros Special X'!M140</f>
        <v>0</v>
      </c>
      <c r="N140" s="62">
        <f>'Heros Special X'!N140</f>
        <v>0</v>
      </c>
      <c r="O140" s="62">
        <f>'Heros Special X'!O140</f>
        <v>2.5</v>
      </c>
      <c r="P140" s="62">
        <f>'Heros Special X'!P140</f>
        <v>0</v>
      </c>
      <c r="Q140" s="62">
        <f>'Heros Special X'!Q140</f>
        <v>0</v>
      </c>
      <c r="R140" s="81">
        <f>'Heros Special X'!Q140</f>
        <v>0</v>
      </c>
      <c r="S140" s="81">
        <f>'Heros Special X'!T140</f>
        <v>3</v>
      </c>
      <c r="T140" s="81">
        <f>'Heros Special X'!U140</f>
        <v>0</v>
      </c>
      <c r="U140" s="81">
        <f>'Heros Special X'!V140</f>
        <v>0</v>
      </c>
      <c r="V140" s="81">
        <f>'Heros Special X'!W140</f>
        <v>0</v>
      </c>
    </row>
    <row r="141" spans="1:22" x14ac:dyDescent="0.15">
      <c r="A141" s="26" t="b">
        <f>AND(IF((B141=Calculator!$B$45),1,0),IF((E141=Calculator!$D$45),1,0), IF((C141=Calculator!$G$45),1,0))</f>
        <v>0</v>
      </c>
      <c r="B141" s="62">
        <f>'Heros Special X'!B141</f>
        <v>0</v>
      </c>
      <c r="C141" s="62">
        <f>'Heros Special X'!C141</f>
        <v>0</v>
      </c>
      <c r="D141" s="62">
        <f>'Heros Special X'!D141</f>
        <v>0</v>
      </c>
      <c r="E141" s="62">
        <f>'Heros Special X'!E141</f>
        <v>0</v>
      </c>
      <c r="F141" s="62" t="str">
        <f>'Heros Special X'!F141</f>
        <v>Cooldown</v>
      </c>
      <c r="G141" s="62" t="str">
        <f>'Heros Special X'!G141</f>
        <v>Energy Cost</v>
      </c>
      <c r="H141" s="62">
        <f>'Heros Special X'!H141</f>
        <v>0</v>
      </c>
      <c r="I141" s="62" t="str">
        <f>'Heros Special X'!I141</f>
        <v>Attack Speed</v>
      </c>
      <c r="J141" s="62" t="str">
        <f>'Heros Special X'!J141</f>
        <v>Bonus Damge Missing Health</v>
      </c>
      <c r="K141" s="62">
        <f>'Heros Special X'!K141</f>
        <v>0</v>
      </c>
      <c r="L141" s="62" t="str">
        <f>'Heros Special X'!L141</f>
        <v>Crystal Ratio</v>
      </c>
      <c r="M141" s="62" t="str">
        <f>'Heros Special X'!M141</f>
        <v>Weapon Ratio</v>
      </c>
      <c r="N141" s="62" t="str">
        <f>'Heros Special X'!N141</f>
        <v>Critical Chance</v>
      </c>
      <c r="O141" s="62" t="str">
        <f>'Heros Special X'!O141</f>
        <v>Crystal Damage</v>
      </c>
      <c r="P141" s="62">
        <f>'Heros Special X'!P141</f>
        <v>0</v>
      </c>
      <c r="Q141" s="62">
        <f>'Heros Special X'!Q141</f>
        <v>0</v>
      </c>
      <c r="R141" s="81">
        <f>'Heros Special X'!Q141</f>
        <v>0</v>
      </c>
      <c r="S141" s="81">
        <f>'Heros Special X'!T141</f>
        <v>0</v>
      </c>
      <c r="T141" s="81">
        <f>'Heros Special X'!U141</f>
        <v>0</v>
      </c>
      <c r="U141" s="81" t="str">
        <f>'Heros Special X'!V141</f>
        <v>Shots</v>
      </c>
      <c r="V141" s="81">
        <f>'Heros Special X'!W141</f>
        <v>0</v>
      </c>
    </row>
    <row r="142" spans="1:22" x14ac:dyDescent="0.15">
      <c r="A142" s="26" t="b">
        <f>AND(IF((B142=Calculator!$B$45),1,0),IF((E142=Calculator!$D$45),1,0), IF((C142=Calculator!$G$45),1,0))</f>
        <v>0</v>
      </c>
      <c r="B142" s="62" t="str">
        <f>'Heros Special X'!B142</f>
        <v>Saw</v>
      </c>
      <c r="C142" s="62" t="str">
        <f>'Heros Special X'!C142</f>
        <v>C</v>
      </c>
      <c r="D142" s="62" t="str">
        <f>'Heros Special X'!D142</f>
        <v>Mad Cannon</v>
      </c>
      <c r="E142" s="62">
        <f>'Heros Special X'!E142</f>
        <v>1</v>
      </c>
      <c r="F142" s="62">
        <f>'Heros Special X'!F142</f>
        <v>80</v>
      </c>
      <c r="G142" s="62">
        <f>'Heros Special X'!G142</f>
        <v>60</v>
      </c>
      <c r="H142" s="62">
        <f>'Heros Special X'!H142</f>
        <v>0</v>
      </c>
      <c r="I142" s="62">
        <f>'Heros Special X'!I142</f>
        <v>-0.36</v>
      </c>
      <c r="J142" s="62">
        <f>'Heros Special X'!J142</f>
        <v>0.15</v>
      </c>
      <c r="K142" s="62">
        <f>'Heros Special X'!K142</f>
        <v>0</v>
      </c>
      <c r="L142" s="62">
        <f>'Heros Special X'!L142</f>
        <v>1.2</v>
      </c>
      <c r="M142" s="62">
        <f>'Heros Special X'!M142</f>
        <v>0</v>
      </c>
      <c r="N142" s="62">
        <f>'Heros Special X'!N142</f>
        <v>1</v>
      </c>
      <c r="O142" s="62">
        <f>'Heros Special X'!O142</f>
        <v>150</v>
      </c>
      <c r="P142" s="62">
        <f>'Heros Special X'!P142</f>
        <v>0</v>
      </c>
      <c r="Q142" s="62">
        <f>'Heros Special X'!Q142</f>
        <v>0</v>
      </c>
      <c r="R142" s="81">
        <f>'Heros Special X'!Q142</f>
        <v>0</v>
      </c>
      <c r="S142" s="81">
        <f>'Heros Special X'!T142</f>
        <v>0</v>
      </c>
      <c r="T142" s="81">
        <f>'Heros Special X'!U142</f>
        <v>0</v>
      </c>
      <c r="U142" s="81">
        <f>'Heros Special X'!V142</f>
        <v>5</v>
      </c>
      <c r="V142" s="81">
        <f>'Heros Special X'!W142</f>
        <v>0</v>
      </c>
    </row>
    <row r="143" spans="1:22" x14ac:dyDescent="0.15">
      <c r="A143" s="26" t="b">
        <f>AND(IF((B143=Calculator!$B$45),1,0),IF((E143=Calculator!$D$45),1,0), IF((C143=Calculator!$G$45),1,0))</f>
        <v>0</v>
      </c>
      <c r="B143" s="62" t="str">
        <f>'Heros Special X'!B143</f>
        <v>Saw</v>
      </c>
      <c r="C143" s="62" t="str">
        <f>'Heros Special X'!C143</f>
        <v>C</v>
      </c>
      <c r="D143" s="62" t="str">
        <f>'Heros Special X'!D143</f>
        <v>Mad Cannon</v>
      </c>
      <c r="E143" s="62">
        <f>'Heros Special X'!E143</f>
        <v>2</v>
      </c>
      <c r="F143" s="62">
        <f>'Heros Special X'!F143</f>
        <v>70</v>
      </c>
      <c r="G143" s="62">
        <f>'Heros Special X'!G143</f>
        <v>75</v>
      </c>
      <c r="H143" s="62">
        <f>'Heros Special X'!H143</f>
        <v>0</v>
      </c>
      <c r="I143" s="62">
        <f>'Heros Special X'!I143</f>
        <v>-0.36</v>
      </c>
      <c r="J143" s="62">
        <f>'Heros Special X'!J143</f>
        <v>0.15</v>
      </c>
      <c r="K143" s="62">
        <f>'Heros Special X'!K143</f>
        <v>0</v>
      </c>
      <c r="L143" s="62">
        <f>'Heros Special X'!L143</f>
        <v>1.2</v>
      </c>
      <c r="M143" s="62">
        <f>'Heros Special X'!M143</f>
        <v>0</v>
      </c>
      <c r="N143" s="62">
        <f>'Heros Special X'!N143</f>
        <v>1</v>
      </c>
      <c r="O143" s="62">
        <f>'Heros Special X'!O143</f>
        <v>225</v>
      </c>
      <c r="P143" s="62">
        <f>'Heros Special X'!P143</f>
        <v>0</v>
      </c>
      <c r="Q143" s="62">
        <f>'Heros Special X'!Q143</f>
        <v>0</v>
      </c>
      <c r="R143" s="81">
        <f>'Heros Special X'!Q143</f>
        <v>0</v>
      </c>
      <c r="S143" s="81">
        <f>'Heros Special X'!T143</f>
        <v>0</v>
      </c>
      <c r="T143" s="81">
        <f>'Heros Special X'!U143</f>
        <v>0</v>
      </c>
      <c r="U143" s="81">
        <f>'Heros Special X'!V143</f>
        <v>6</v>
      </c>
      <c r="V143" s="81">
        <f>'Heros Special X'!W143</f>
        <v>0</v>
      </c>
    </row>
    <row r="144" spans="1:22" x14ac:dyDescent="0.15">
      <c r="A144" s="26" t="b">
        <f>AND(IF((B144=Calculator!$B$45),1,0),IF((E144=Calculator!$D$45),1,0), IF((C144=Calculator!$G$45),1,0))</f>
        <v>0</v>
      </c>
      <c r="B144" s="62" t="str">
        <f>'Heros Special X'!B144</f>
        <v>Saw</v>
      </c>
      <c r="C144" s="62" t="str">
        <f>'Heros Special X'!C144</f>
        <v>C</v>
      </c>
      <c r="D144" s="62" t="str">
        <f>'Heros Special X'!D144</f>
        <v>Mad Cannon</v>
      </c>
      <c r="E144" s="62">
        <f>'Heros Special X'!E144</f>
        <v>3</v>
      </c>
      <c r="F144" s="62">
        <f>'Heros Special X'!F144</f>
        <v>60</v>
      </c>
      <c r="G144" s="62">
        <f>'Heros Special X'!G144</f>
        <v>90</v>
      </c>
      <c r="H144" s="62">
        <f>'Heros Special X'!H144</f>
        <v>0</v>
      </c>
      <c r="I144" s="62">
        <f>'Heros Special X'!I144</f>
        <v>-0.36</v>
      </c>
      <c r="J144" s="62">
        <f>'Heros Special X'!J144</f>
        <v>0.15</v>
      </c>
      <c r="K144" s="62">
        <f>'Heros Special X'!K144</f>
        <v>0</v>
      </c>
      <c r="L144" s="62">
        <f>'Heros Special X'!L144</f>
        <v>1.2</v>
      </c>
      <c r="M144" s="62">
        <f>'Heros Special X'!M144</f>
        <v>0</v>
      </c>
      <c r="N144" s="62">
        <f>'Heros Special X'!N144</f>
        <v>1</v>
      </c>
      <c r="O144" s="62">
        <f>'Heros Special X'!O144</f>
        <v>300</v>
      </c>
      <c r="P144" s="62">
        <f>'Heros Special X'!P144</f>
        <v>0</v>
      </c>
      <c r="Q144" s="62">
        <f>'Heros Special X'!Q144</f>
        <v>0</v>
      </c>
      <c r="R144" s="81">
        <f>'Heros Special X'!Q144</f>
        <v>0</v>
      </c>
      <c r="S144" s="81">
        <f>'Heros Special X'!T144</f>
        <v>0</v>
      </c>
      <c r="T144" s="81">
        <f>'Heros Special X'!U144</f>
        <v>0</v>
      </c>
      <c r="U144" s="81">
        <f>'Heros Special X'!V144</f>
        <v>7</v>
      </c>
      <c r="V144" s="81">
        <f>'Heros Special X'!W144</f>
        <v>0</v>
      </c>
    </row>
    <row r="145" spans="1:22" x14ac:dyDescent="0.15">
      <c r="A145" s="26" t="b">
        <f>AND(IF((B145=Calculator!$B$45),1,0),IF((E145=Calculator!$D$45),1,0), IF((C145=Calculator!$G$45),1,0))</f>
        <v>0</v>
      </c>
      <c r="B145" s="62">
        <f>'Heros Special X'!B145</f>
        <v>0</v>
      </c>
      <c r="C145" s="62">
        <f>'Heros Special X'!C145</f>
        <v>0</v>
      </c>
      <c r="D145" s="62">
        <f>'Heros Special X'!D145</f>
        <v>0</v>
      </c>
      <c r="E145" s="62">
        <f>'Heros Special X'!E145</f>
        <v>0</v>
      </c>
      <c r="F145" s="62" t="str">
        <f>'Heros Special X'!F145</f>
        <v>Cooldown</v>
      </c>
      <c r="G145" s="62" t="str">
        <f>'Heros Special X'!G145</f>
        <v>Energy Cost</v>
      </c>
      <c r="H145" s="62">
        <f>'Heros Special X'!H145</f>
        <v>0</v>
      </c>
      <c r="I145" s="62">
        <f>'Heros Special X'!I145</f>
        <v>0</v>
      </c>
      <c r="J145" s="62" t="str">
        <f>'Heros Special X'!J145</f>
        <v>(Bonus) Damage</v>
      </c>
      <c r="K145" s="62">
        <f>'Heros Special X'!K145</f>
        <v>0</v>
      </c>
      <c r="L145" s="62" t="str">
        <f>'Heros Special X'!L145</f>
        <v>Crystal Ratio</v>
      </c>
      <c r="M145" s="62" t="str">
        <f>'Heros Special X'!M145</f>
        <v>Weapon Ratio</v>
      </c>
      <c r="N145" s="62">
        <f>'Heros Special X'!N145</f>
        <v>0</v>
      </c>
      <c r="O145" s="62">
        <f>'Heros Special X'!O145</f>
        <v>0</v>
      </c>
      <c r="P145" s="62">
        <f>'Heros Special X'!P145</f>
        <v>0</v>
      </c>
      <c r="Q145" s="62">
        <f>'Heros Special X'!Q145</f>
        <v>0</v>
      </c>
      <c r="R145" s="81">
        <f>'Heros Special X'!Q145</f>
        <v>0</v>
      </c>
      <c r="S145" s="81">
        <f>'Heros Special X'!T145</f>
        <v>0</v>
      </c>
      <c r="T145" s="81" t="str">
        <f>'Heros Special X'!U145</f>
        <v>Burn Damage</v>
      </c>
      <c r="U145" s="81" t="str">
        <f>'Heros Special X'!V145</f>
        <v>Burn Duration</v>
      </c>
      <c r="V145" s="81">
        <f>'Heros Special X'!W145</f>
        <v>0</v>
      </c>
    </row>
    <row r="146" spans="1:22" x14ac:dyDescent="0.15">
      <c r="A146" s="26" t="b">
        <f>AND(IF((B146=Calculator!$B$45),1,0),IF((E146=Calculator!$D$45),1,0), IF((C146=Calculator!$G$45),1,0))</f>
        <v>0</v>
      </c>
      <c r="B146" s="62" t="str">
        <f>'Heros Special X'!B146</f>
        <v>Skaarf</v>
      </c>
      <c r="C146" s="62" t="str">
        <f>'Heros Special X'!C146</f>
        <v>A</v>
      </c>
      <c r="D146" s="62" t="str">
        <f>'Heros Special X'!D146</f>
        <v>Spitfire</v>
      </c>
      <c r="E146" s="62">
        <f>'Heros Special X'!E146</f>
        <v>1</v>
      </c>
      <c r="F146" s="62">
        <f>'Heros Special X'!F146</f>
        <v>8</v>
      </c>
      <c r="G146" s="62">
        <f>'Heros Special X'!G146</f>
        <v>35</v>
      </c>
      <c r="H146" s="62">
        <f>'Heros Special X'!H146</f>
        <v>0</v>
      </c>
      <c r="I146" s="62">
        <f>'Heros Special X'!I146</f>
        <v>0</v>
      </c>
      <c r="J146" s="62">
        <f>'Heros Special X'!J146</f>
        <v>75</v>
      </c>
      <c r="K146" s="62">
        <f>'Heros Special X'!K146</f>
        <v>0</v>
      </c>
      <c r="L146" s="62">
        <f>'Heros Special X'!L146</f>
        <v>1.4</v>
      </c>
      <c r="M146" s="62">
        <f>'Heros Special X'!M146</f>
        <v>0</v>
      </c>
      <c r="N146" s="62">
        <f>'Heros Special X'!N146</f>
        <v>0</v>
      </c>
      <c r="O146" s="62">
        <f>'Heros Special X'!O146</f>
        <v>0</v>
      </c>
      <c r="P146" s="62">
        <f>'Heros Special X'!P146</f>
        <v>0</v>
      </c>
      <c r="Q146" s="62">
        <f>'Heros Special X'!Q146</f>
        <v>0</v>
      </c>
      <c r="R146" s="81">
        <f>'Heros Special X'!Q146</f>
        <v>0</v>
      </c>
      <c r="S146" s="81">
        <f>'Heros Special X'!T146</f>
        <v>0</v>
      </c>
      <c r="T146" s="81">
        <f>'Heros Special X'!U146</f>
        <v>1.4999999999999999E-2</v>
      </c>
      <c r="U146" s="81">
        <f>'Heros Special X'!V146</f>
        <v>3.5</v>
      </c>
      <c r="V146" s="81">
        <f>'Heros Special X'!W146</f>
        <v>0</v>
      </c>
    </row>
    <row r="147" spans="1:22" x14ac:dyDescent="0.15">
      <c r="A147" s="26" t="b">
        <f>AND(IF((B147=Calculator!$B$45),1,0),IF((E147=Calculator!$D$45),1,0), IF((C147=Calculator!$G$45),1,0))</f>
        <v>0</v>
      </c>
      <c r="B147" s="62" t="str">
        <f>'Heros Special X'!B147</f>
        <v>Skaarf</v>
      </c>
      <c r="C147" s="62" t="str">
        <f>'Heros Special X'!C147</f>
        <v>A</v>
      </c>
      <c r="D147" s="62" t="str">
        <f>'Heros Special X'!D147</f>
        <v>Spitfire</v>
      </c>
      <c r="E147" s="62">
        <f>'Heros Special X'!E147</f>
        <v>2</v>
      </c>
      <c r="F147" s="62">
        <f>'Heros Special X'!F147</f>
        <v>7.5</v>
      </c>
      <c r="G147" s="62">
        <f>'Heros Special X'!G147</f>
        <v>40</v>
      </c>
      <c r="H147" s="62">
        <f>'Heros Special X'!H147</f>
        <v>0</v>
      </c>
      <c r="I147" s="62">
        <f>'Heros Special X'!I147</f>
        <v>0</v>
      </c>
      <c r="J147" s="62">
        <f>'Heros Special X'!J147</f>
        <v>100</v>
      </c>
      <c r="K147" s="62">
        <f>'Heros Special X'!K147</f>
        <v>0</v>
      </c>
      <c r="L147" s="62">
        <f>'Heros Special X'!L147</f>
        <v>1.4</v>
      </c>
      <c r="M147" s="62">
        <f>'Heros Special X'!M147</f>
        <v>0</v>
      </c>
      <c r="N147" s="62">
        <f>'Heros Special X'!N147</f>
        <v>0</v>
      </c>
      <c r="O147" s="62">
        <f>'Heros Special X'!O147</f>
        <v>0</v>
      </c>
      <c r="P147" s="62">
        <f>'Heros Special X'!P147</f>
        <v>0</v>
      </c>
      <c r="Q147" s="62">
        <f>'Heros Special X'!Q147</f>
        <v>0</v>
      </c>
      <c r="R147" s="81">
        <f>'Heros Special X'!Q147</f>
        <v>0</v>
      </c>
      <c r="S147" s="81">
        <f>'Heros Special X'!T147</f>
        <v>0</v>
      </c>
      <c r="T147" s="81">
        <f>'Heros Special X'!U147</f>
        <v>1.4999999999999999E-2</v>
      </c>
      <c r="U147" s="81">
        <f>'Heros Special X'!V147</f>
        <v>3.5</v>
      </c>
      <c r="V147" s="81">
        <f>'Heros Special X'!W147</f>
        <v>0</v>
      </c>
    </row>
    <row r="148" spans="1:22" x14ac:dyDescent="0.15">
      <c r="A148" s="26" t="b">
        <f>AND(IF((B148=Calculator!$B$45),1,0),IF((E148=Calculator!$D$45),1,0), IF((C148=Calculator!$G$45),1,0))</f>
        <v>0</v>
      </c>
      <c r="B148" s="62" t="str">
        <f>'Heros Special X'!B148</f>
        <v>Skaarf</v>
      </c>
      <c r="C148" s="62" t="str">
        <f>'Heros Special X'!C148</f>
        <v>A</v>
      </c>
      <c r="D148" s="62" t="str">
        <f>'Heros Special X'!D148</f>
        <v>Spitfire</v>
      </c>
      <c r="E148" s="62">
        <f>'Heros Special X'!E148</f>
        <v>3</v>
      </c>
      <c r="F148" s="62">
        <f>'Heros Special X'!F148</f>
        <v>7</v>
      </c>
      <c r="G148" s="62">
        <f>'Heros Special X'!G148</f>
        <v>45</v>
      </c>
      <c r="H148" s="62">
        <f>'Heros Special X'!H148</f>
        <v>0</v>
      </c>
      <c r="I148" s="62">
        <f>'Heros Special X'!I148</f>
        <v>0</v>
      </c>
      <c r="J148" s="62">
        <f>'Heros Special X'!J148</f>
        <v>125</v>
      </c>
      <c r="K148" s="62">
        <f>'Heros Special X'!K148</f>
        <v>0</v>
      </c>
      <c r="L148" s="62">
        <f>'Heros Special X'!L148</f>
        <v>1.4</v>
      </c>
      <c r="M148" s="62">
        <f>'Heros Special X'!M148</f>
        <v>0</v>
      </c>
      <c r="N148" s="62">
        <f>'Heros Special X'!N148</f>
        <v>0</v>
      </c>
      <c r="O148" s="62">
        <f>'Heros Special X'!O148</f>
        <v>0</v>
      </c>
      <c r="P148" s="62">
        <f>'Heros Special X'!P148</f>
        <v>0</v>
      </c>
      <c r="Q148" s="62">
        <f>'Heros Special X'!Q148</f>
        <v>0</v>
      </c>
      <c r="R148" s="81">
        <f>'Heros Special X'!Q148</f>
        <v>0</v>
      </c>
      <c r="S148" s="81">
        <f>'Heros Special X'!T148</f>
        <v>0</v>
      </c>
      <c r="T148" s="81">
        <f>'Heros Special X'!U148</f>
        <v>1.4999999999999999E-2</v>
      </c>
      <c r="U148" s="81">
        <f>'Heros Special X'!V148</f>
        <v>3.5</v>
      </c>
      <c r="V148" s="81">
        <f>'Heros Special X'!W148</f>
        <v>0</v>
      </c>
    </row>
    <row r="149" spans="1:22" x14ac:dyDescent="0.15">
      <c r="A149" s="26" t="b">
        <f>AND(IF((B149=Calculator!$B$45),1,0),IF((E149=Calculator!$D$45),1,0), IF((C149=Calculator!$G$45),1,0))</f>
        <v>0</v>
      </c>
      <c r="B149" s="62" t="str">
        <f>'Heros Special X'!B149</f>
        <v>Skaarf</v>
      </c>
      <c r="C149" s="62" t="str">
        <f>'Heros Special X'!C149</f>
        <v>A</v>
      </c>
      <c r="D149" s="62" t="str">
        <f>'Heros Special X'!D149</f>
        <v>Spitfire</v>
      </c>
      <c r="E149" s="62">
        <f>'Heros Special X'!E149</f>
        <v>4</v>
      </c>
      <c r="F149" s="62">
        <f>'Heros Special X'!F149</f>
        <v>6.5</v>
      </c>
      <c r="G149" s="62">
        <f>'Heros Special X'!G149</f>
        <v>50</v>
      </c>
      <c r="H149" s="62">
        <f>'Heros Special X'!H149</f>
        <v>0</v>
      </c>
      <c r="I149" s="62">
        <f>'Heros Special X'!I149</f>
        <v>0</v>
      </c>
      <c r="J149" s="62">
        <f>'Heros Special X'!J149</f>
        <v>150</v>
      </c>
      <c r="K149" s="62">
        <f>'Heros Special X'!K149</f>
        <v>0</v>
      </c>
      <c r="L149" s="62">
        <f>'Heros Special X'!L149</f>
        <v>1.4</v>
      </c>
      <c r="M149" s="62">
        <f>'Heros Special X'!M149</f>
        <v>0</v>
      </c>
      <c r="N149" s="62">
        <f>'Heros Special X'!N149</f>
        <v>0</v>
      </c>
      <c r="O149" s="62">
        <f>'Heros Special X'!O149</f>
        <v>0</v>
      </c>
      <c r="P149" s="62">
        <f>'Heros Special X'!P149</f>
        <v>0</v>
      </c>
      <c r="Q149" s="62">
        <f>'Heros Special X'!Q149</f>
        <v>0</v>
      </c>
      <c r="R149" s="81">
        <f>'Heros Special X'!Q149</f>
        <v>0</v>
      </c>
      <c r="S149" s="81">
        <f>'Heros Special X'!T149</f>
        <v>0</v>
      </c>
      <c r="T149" s="81">
        <f>'Heros Special X'!U149</f>
        <v>1.4999999999999999E-2</v>
      </c>
      <c r="U149" s="81">
        <f>'Heros Special X'!V149</f>
        <v>3.5</v>
      </c>
      <c r="V149" s="81">
        <f>'Heros Special X'!W149</f>
        <v>0</v>
      </c>
    </row>
    <row r="150" spans="1:22" x14ac:dyDescent="0.15">
      <c r="A150" s="26" t="b">
        <f>AND(IF((B150=Calculator!$B$45),1,0),IF((E150=Calculator!$D$45),1,0), IF((C150=Calculator!$G$45),1,0))</f>
        <v>0</v>
      </c>
      <c r="B150" s="62" t="str">
        <f>'Heros Special X'!B150</f>
        <v>Skaarf</v>
      </c>
      <c r="C150" s="62" t="str">
        <f>'Heros Special X'!C150</f>
        <v>A</v>
      </c>
      <c r="D150" s="62" t="str">
        <f>'Heros Special X'!D150</f>
        <v>Spitfire</v>
      </c>
      <c r="E150" s="62">
        <f>'Heros Special X'!E150</f>
        <v>5</v>
      </c>
      <c r="F150" s="62">
        <f>'Heros Special X'!F150</f>
        <v>5.5</v>
      </c>
      <c r="G150" s="62">
        <f>'Heros Special X'!G150</f>
        <v>55</v>
      </c>
      <c r="H150" s="62">
        <f>'Heros Special X'!H150</f>
        <v>0</v>
      </c>
      <c r="I150" s="62">
        <f>'Heros Special X'!I150</f>
        <v>0</v>
      </c>
      <c r="J150" s="62">
        <f>'Heros Special X'!J150</f>
        <v>325</v>
      </c>
      <c r="K150" s="62">
        <f>'Heros Special X'!K150</f>
        <v>0</v>
      </c>
      <c r="L150" s="62">
        <f>'Heros Special X'!L150</f>
        <v>1.4</v>
      </c>
      <c r="M150" s="62">
        <f>'Heros Special X'!M150</f>
        <v>0</v>
      </c>
      <c r="N150" s="62">
        <f>'Heros Special X'!N150</f>
        <v>0</v>
      </c>
      <c r="O150" s="62">
        <f>'Heros Special X'!O150</f>
        <v>0</v>
      </c>
      <c r="P150" s="62">
        <f>'Heros Special X'!P150</f>
        <v>0</v>
      </c>
      <c r="Q150" s="62">
        <f>'Heros Special X'!Q150</f>
        <v>0</v>
      </c>
      <c r="R150" s="81">
        <f>'Heros Special X'!Q150</f>
        <v>0</v>
      </c>
      <c r="S150" s="81">
        <f>'Heros Special X'!T150</f>
        <v>0</v>
      </c>
      <c r="T150" s="81">
        <f>'Heros Special X'!U150</f>
        <v>1.4999999999999999E-2</v>
      </c>
      <c r="U150" s="81">
        <f>'Heros Special X'!V150</f>
        <v>3.5</v>
      </c>
      <c r="V150" s="81">
        <f>'Heros Special X'!W150</f>
        <v>0</v>
      </c>
    </row>
    <row r="151" spans="1:22" x14ac:dyDescent="0.15">
      <c r="A151" s="26" t="b">
        <f>AND(IF((B151=Calculator!$B$45),1,0),IF((E151=Calculator!$D$45),1,0), IF((C151=Calculator!$G$45),1,0))</f>
        <v>0</v>
      </c>
      <c r="B151" s="62">
        <f>'Heros Special X'!B151</f>
        <v>0</v>
      </c>
      <c r="C151" s="62">
        <f>'Heros Special X'!C151</f>
        <v>0</v>
      </c>
      <c r="D151" s="62">
        <f>'Heros Special X'!D151</f>
        <v>0</v>
      </c>
      <c r="E151" s="62">
        <f>'Heros Special X'!E151</f>
        <v>0</v>
      </c>
      <c r="F151" s="62" t="str">
        <f>'Heros Special X'!F151</f>
        <v>Cooldown</v>
      </c>
      <c r="G151" s="62" t="str">
        <f>'Heros Special X'!G151</f>
        <v>Energy Cost</v>
      </c>
      <c r="H151" s="62" t="str">
        <f>'Heros Special X'!H151</f>
        <v xml:space="preserve"> Damage</v>
      </c>
      <c r="I151" s="62">
        <f>'Heros Special X'!I151</f>
        <v>0</v>
      </c>
      <c r="J151" s="62">
        <f>'Heros Special X'!J151</f>
        <v>0</v>
      </c>
      <c r="K151" s="62">
        <f>'Heros Special X'!K151</f>
        <v>0</v>
      </c>
      <c r="L151" s="62" t="str">
        <f>'Heros Special X'!L151</f>
        <v>Crystal Ratio</v>
      </c>
      <c r="M151" s="62">
        <f>'Heros Special X'!M151</f>
        <v>0</v>
      </c>
      <c r="N151" s="62">
        <f>'Heros Special X'!N151</f>
        <v>0</v>
      </c>
      <c r="O151" s="62" t="str">
        <f>'Heros Special X'!O151</f>
        <v>Damage/Second</v>
      </c>
      <c r="P151" s="62">
        <f>'Heros Special X'!P151</f>
        <v>0</v>
      </c>
      <c r="Q151" s="62">
        <f>'Heros Special X'!Q151</f>
        <v>0</v>
      </c>
      <c r="R151" s="81">
        <f>'Heros Special X'!Q151</f>
        <v>0</v>
      </c>
      <c r="S151" s="81" t="str">
        <f>'Heros Special X'!T151</f>
        <v>Crystal Ratio</v>
      </c>
      <c r="T151" s="81" t="str">
        <f>'Heros Special X'!U151</f>
        <v>Duration</v>
      </c>
      <c r="U151" s="81" t="str">
        <f>'Heros Special X'!V151</f>
        <v xml:space="preserve">Duration </v>
      </c>
      <c r="V151" s="81">
        <f>'Heros Special X'!W151</f>
        <v>0</v>
      </c>
    </row>
    <row r="152" spans="1:22" x14ac:dyDescent="0.15">
      <c r="A152" s="26" t="b">
        <f>AND(IF((B152=Calculator!$B$45),1,0),IF((E152=Calculator!$D$45),1,0), IF((C152=Calculator!$G$45),1,0))</f>
        <v>0</v>
      </c>
      <c r="B152" s="62" t="str">
        <f>'Heros Special X'!B152</f>
        <v>Skaarf</v>
      </c>
      <c r="C152" s="62" t="str">
        <f>'Heros Special X'!C152</f>
        <v>B</v>
      </c>
      <c r="D152" s="62" t="str">
        <f>'Heros Special X'!D152</f>
        <v>Goop</v>
      </c>
      <c r="E152" s="62">
        <f>'Heros Special X'!E152</f>
        <v>1</v>
      </c>
      <c r="F152" s="62">
        <f>'Heros Special X'!F152</f>
        <v>22</v>
      </c>
      <c r="G152" s="62">
        <f>'Heros Special X'!G152</f>
        <v>75</v>
      </c>
      <c r="H152" s="62">
        <f>'Heros Special X'!H152</f>
        <v>40</v>
      </c>
      <c r="I152" s="62">
        <f>'Heros Special X'!I152</f>
        <v>0</v>
      </c>
      <c r="J152" s="62">
        <f>'Heros Special X'!J152</f>
        <v>0</v>
      </c>
      <c r="K152" s="62">
        <f>'Heros Special X'!K152</f>
        <v>0</v>
      </c>
      <c r="L152" s="62">
        <f>'Heros Special X'!L152</f>
        <v>0.8</v>
      </c>
      <c r="M152" s="62">
        <f>'Heros Special X'!M152</f>
        <v>0</v>
      </c>
      <c r="N152" s="62">
        <f>'Heros Special X'!N152</f>
        <v>0</v>
      </c>
      <c r="O152" s="62">
        <f>'Heros Special X'!O152</f>
        <v>25</v>
      </c>
      <c r="P152" s="62">
        <f>'Heros Special X'!P152</f>
        <v>0</v>
      </c>
      <c r="Q152" s="62">
        <f>'Heros Special X'!Q152</f>
        <v>0</v>
      </c>
      <c r="R152" s="81">
        <f>'Heros Special X'!Q152</f>
        <v>0</v>
      </c>
      <c r="S152" s="81">
        <f>'Heros Special X'!T152</f>
        <v>0.8</v>
      </c>
      <c r="T152" s="81">
        <f>'Heros Special X'!U152</f>
        <v>10</v>
      </c>
      <c r="U152" s="81">
        <f>'Heros Special X'!V152</f>
        <v>4</v>
      </c>
      <c r="V152" s="81">
        <f>'Heros Special X'!W152</f>
        <v>0</v>
      </c>
    </row>
    <row r="153" spans="1:22" x14ac:dyDescent="0.15">
      <c r="A153" s="26" t="b">
        <f>AND(IF((B153=Calculator!$B$45),1,0),IF((E153=Calculator!$D$45),1,0), IF((C153=Calculator!$G$45),1,0))</f>
        <v>0</v>
      </c>
      <c r="B153" s="62" t="str">
        <f>'Heros Special X'!B153</f>
        <v>Skaarf</v>
      </c>
      <c r="C153" s="62" t="str">
        <f>'Heros Special X'!C153</f>
        <v>B</v>
      </c>
      <c r="D153" s="62" t="str">
        <f>'Heros Special X'!D153</f>
        <v>Goop</v>
      </c>
      <c r="E153" s="62">
        <f>'Heros Special X'!E153</f>
        <v>2</v>
      </c>
      <c r="F153" s="62">
        <f>'Heros Special X'!F153</f>
        <v>21</v>
      </c>
      <c r="G153" s="62">
        <f>'Heros Special X'!G153</f>
        <v>90</v>
      </c>
      <c r="H153" s="62">
        <f>'Heros Special X'!H153</f>
        <v>65</v>
      </c>
      <c r="I153" s="62">
        <f>'Heros Special X'!I153</f>
        <v>0</v>
      </c>
      <c r="J153" s="62">
        <f>'Heros Special X'!J153</f>
        <v>0</v>
      </c>
      <c r="K153" s="62">
        <f>'Heros Special X'!K153</f>
        <v>0</v>
      </c>
      <c r="L153" s="62">
        <f>'Heros Special X'!L153</f>
        <v>0.8</v>
      </c>
      <c r="M153" s="62">
        <f>'Heros Special X'!M153</f>
        <v>0</v>
      </c>
      <c r="N153" s="62">
        <f>'Heros Special X'!N153</f>
        <v>0</v>
      </c>
      <c r="O153" s="62">
        <f>'Heros Special X'!O153</f>
        <v>35</v>
      </c>
      <c r="P153" s="62">
        <f>'Heros Special X'!P153</f>
        <v>0</v>
      </c>
      <c r="Q153" s="62">
        <f>'Heros Special X'!Q153</f>
        <v>0</v>
      </c>
      <c r="R153" s="81">
        <f>'Heros Special X'!Q153</f>
        <v>0</v>
      </c>
      <c r="S153" s="81">
        <f>'Heros Special X'!T153</f>
        <v>0.8</v>
      </c>
      <c r="T153" s="81">
        <f>'Heros Special X'!U153</f>
        <v>10</v>
      </c>
      <c r="U153" s="81">
        <f>'Heros Special X'!V153</f>
        <v>4</v>
      </c>
      <c r="V153" s="81">
        <f>'Heros Special X'!W153</f>
        <v>0</v>
      </c>
    </row>
    <row r="154" spans="1:22" x14ac:dyDescent="0.15">
      <c r="A154" s="26" t="b">
        <f>AND(IF((B154=Calculator!$B$45),1,0),IF((E154=Calculator!$D$45),1,0), IF((C154=Calculator!$G$45),1,0))</f>
        <v>0</v>
      </c>
      <c r="B154" s="62" t="str">
        <f>'Heros Special X'!B154</f>
        <v>Skaarf</v>
      </c>
      <c r="C154" s="62" t="str">
        <f>'Heros Special X'!C154</f>
        <v>B</v>
      </c>
      <c r="D154" s="62" t="str">
        <f>'Heros Special X'!D154</f>
        <v>Goop</v>
      </c>
      <c r="E154" s="62">
        <f>'Heros Special X'!E154</f>
        <v>3</v>
      </c>
      <c r="F154" s="62">
        <f>'Heros Special X'!F154</f>
        <v>20</v>
      </c>
      <c r="G154" s="62">
        <f>'Heros Special X'!G154</f>
        <v>105</v>
      </c>
      <c r="H154" s="62">
        <f>'Heros Special X'!H154</f>
        <v>90</v>
      </c>
      <c r="I154" s="62">
        <f>'Heros Special X'!I154</f>
        <v>0</v>
      </c>
      <c r="J154" s="62">
        <f>'Heros Special X'!J154</f>
        <v>0</v>
      </c>
      <c r="K154" s="62">
        <f>'Heros Special X'!K154</f>
        <v>0</v>
      </c>
      <c r="L154" s="62">
        <f>'Heros Special X'!L154</f>
        <v>0.8</v>
      </c>
      <c r="M154" s="62">
        <f>'Heros Special X'!M154</f>
        <v>0</v>
      </c>
      <c r="N154" s="62">
        <f>'Heros Special X'!N154</f>
        <v>0</v>
      </c>
      <c r="O154" s="62">
        <f>'Heros Special X'!O154</f>
        <v>45</v>
      </c>
      <c r="P154" s="62">
        <f>'Heros Special X'!P154</f>
        <v>0</v>
      </c>
      <c r="Q154" s="62">
        <f>'Heros Special X'!Q154</f>
        <v>0</v>
      </c>
      <c r="R154" s="81">
        <f>'Heros Special X'!Q154</f>
        <v>0</v>
      </c>
      <c r="S154" s="81">
        <f>'Heros Special X'!T154</f>
        <v>0.8</v>
      </c>
      <c r="T154" s="81">
        <f>'Heros Special X'!U154</f>
        <v>10</v>
      </c>
      <c r="U154" s="81">
        <f>'Heros Special X'!V154</f>
        <v>4</v>
      </c>
      <c r="V154" s="81">
        <f>'Heros Special X'!W154</f>
        <v>0</v>
      </c>
    </row>
    <row r="155" spans="1:22" x14ac:dyDescent="0.15">
      <c r="A155" s="26" t="b">
        <f>AND(IF((B155=Calculator!$B$45),1,0),IF((E155=Calculator!$D$45),1,0), IF((C155=Calculator!$G$45),1,0))</f>
        <v>0</v>
      </c>
      <c r="B155" s="62" t="str">
        <f>'Heros Special X'!B155</f>
        <v>Skaarf</v>
      </c>
      <c r="C155" s="62" t="str">
        <f>'Heros Special X'!C155</f>
        <v>B</v>
      </c>
      <c r="D155" s="62" t="str">
        <f>'Heros Special X'!D155</f>
        <v>Goop</v>
      </c>
      <c r="E155" s="62">
        <f>'Heros Special X'!E155</f>
        <v>4</v>
      </c>
      <c r="F155" s="62">
        <f>'Heros Special X'!F155</f>
        <v>19</v>
      </c>
      <c r="G155" s="62">
        <f>'Heros Special X'!G155</f>
        <v>120</v>
      </c>
      <c r="H155" s="62">
        <f>'Heros Special X'!H155</f>
        <v>115</v>
      </c>
      <c r="I155" s="62">
        <f>'Heros Special X'!I155</f>
        <v>0</v>
      </c>
      <c r="J155" s="62">
        <f>'Heros Special X'!J155</f>
        <v>0</v>
      </c>
      <c r="K155" s="62">
        <f>'Heros Special X'!K155</f>
        <v>0</v>
      </c>
      <c r="L155" s="62">
        <f>'Heros Special X'!L155</f>
        <v>0.8</v>
      </c>
      <c r="M155" s="62">
        <f>'Heros Special X'!M155</f>
        <v>0</v>
      </c>
      <c r="N155" s="62">
        <f>'Heros Special X'!N155</f>
        <v>0</v>
      </c>
      <c r="O155" s="62">
        <f>'Heros Special X'!O155</f>
        <v>55</v>
      </c>
      <c r="P155" s="62">
        <f>'Heros Special X'!P155</f>
        <v>0</v>
      </c>
      <c r="Q155" s="62">
        <f>'Heros Special X'!Q155</f>
        <v>0</v>
      </c>
      <c r="R155" s="81">
        <f>'Heros Special X'!Q155</f>
        <v>0</v>
      </c>
      <c r="S155" s="81">
        <f>'Heros Special X'!T155</f>
        <v>0.8</v>
      </c>
      <c r="T155" s="81">
        <f>'Heros Special X'!U155</f>
        <v>10</v>
      </c>
      <c r="U155" s="81">
        <f>'Heros Special X'!V155</f>
        <v>4</v>
      </c>
      <c r="V155" s="81">
        <f>'Heros Special X'!W155</f>
        <v>0</v>
      </c>
    </row>
    <row r="156" spans="1:22" x14ac:dyDescent="0.15">
      <c r="A156" s="26" t="b">
        <f>AND(IF((B156=Calculator!$B$45),1,0),IF((E156=Calculator!$D$45),1,0), IF((C156=Calculator!$G$45),1,0))</f>
        <v>0</v>
      </c>
      <c r="B156" s="62" t="str">
        <f>'Heros Special X'!B156</f>
        <v>Skaarf</v>
      </c>
      <c r="C156" s="62" t="str">
        <f>'Heros Special X'!C156</f>
        <v>B</v>
      </c>
      <c r="D156" s="62" t="str">
        <f>'Heros Special X'!D156</f>
        <v>Goop</v>
      </c>
      <c r="E156" s="62">
        <f>'Heros Special X'!E156</f>
        <v>5</v>
      </c>
      <c r="F156" s="62">
        <f>'Heros Special X'!F156</f>
        <v>12</v>
      </c>
      <c r="G156" s="62">
        <f>'Heros Special X'!G156</f>
        <v>135</v>
      </c>
      <c r="H156" s="62">
        <f>'Heros Special X'!H156</f>
        <v>290</v>
      </c>
      <c r="I156" s="62">
        <f>'Heros Special X'!I156</f>
        <v>0</v>
      </c>
      <c r="J156" s="62">
        <f>'Heros Special X'!J156</f>
        <v>0</v>
      </c>
      <c r="K156" s="62">
        <f>'Heros Special X'!K156</f>
        <v>0</v>
      </c>
      <c r="L156" s="62">
        <f>'Heros Special X'!L156</f>
        <v>0.8</v>
      </c>
      <c r="M156" s="62">
        <f>'Heros Special X'!M156</f>
        <v>0</v>
      </c>
      <c r="N156" s="62">
        <f>'Heros Special X'!N156</f>
        <v>0</v>
      </c>
      <c r="O156" s="62">
        <f>'Heros Special X'!O156</f>
        <v>115</v>
      </c>
      <c r="P156" s="62">
        <f>'Heros Special X'!P156</f>
        <v>0</v>
      </c>
      <c r="Q156" s="62">
        <f>'Heros Special X'!Q156</f>
        <v>0</v>
      </c>
      <c r="R156" s="81">
        <f>'Heros Special X'!Q156</f>
        <v>0</v>
      </c>
      <c r="S156" s="81">
        <f>'Heros Special X'!T156</f>
        <v>0.8</v>
      </c>
      <c r="T156" s="81">
        <f>'Heros Special X'!U156</f>
        <v>15</v>
      </c>
      <c r="U156" s="81">
        <f>'Heros Special X'!V156</f>
        <v>6</v>
      </c>
      <c r="V156" s="81">
        <f>'Heros Special X'!W156</f>
        <v>0</v>
      </c>
    </row>
    <row r="157" spans="1:22" x14ac:dyDescent="0.15">
      <c r="A157" s="26" t="b">
        <f>AND(IF((B157=Calculator!$B$45),1,0),IF((E157=Calculator!$D$45),1,0), IF((C157=Calculator!$G$45),1,0))</f>
        <v>0</v>
      </c>
      <c r="B157" s="62">
        <f>'Heros Special X'!B157</f>
        <v>0</v>
      </c>
      <c r="C157" s="62">
        <f>'Heros Special X'!C157</f>
        <v>0</v>
      </c>
      <c r="D157" s="62">
        <f>'Heros Special X'!D157</f>
        <v>0</v>
      </c>
      <c r="E157" s="62">
        <f>'Heros Special X'!E157</f>
        <v>0</v>
      </c>
      <c r="F157" s="62" t="str">
        <f>'Heros Special X'!F157</f>
        <v>Cooldown</v>
      </c>
      <c r="G157" s="62" t="str">
        <f>'Heros Special X'!G157</f>
        <v>Energy Cost</v>
      </c>
      <c r="H157" s="62" t="str">
        <f>'Heros Special X'!H157</f>
        <v>Damage</v>
      </c>
      <c r="I157" s="62">
        <f>'Heros Special X'!I157</f>
        <v>0</v>
      </c>
      <c r="J157" s="62">
        <f>'Heros Special X'!J157</f>
        <v>0</v>
      </c>
      <c r="K157" s="62">
        <f>'Heros Special X'!K157</f>
        <v>0</v>
      </c>
      <c r="L157" s="62" t="str">
        <f>'Heros Special X'!L157</f>
        <v>Crystal Ratio</v>
      </c>
      <c r="M157" s="62" t="str">
        <f>'Heros Special X'!M157</f>
        <v>Weapon Ratio</v>
      </c>
      <c r="N157" s="62">
        <f>'Heros Special X'!N157</f>
        <v>0</v>
      </c>
      <c r="O157" s="62">
        <f>'Heros Special X'!O157</f>
        <v>0</v>
      </c>
      <c r="P157" s="62" t="str">
        <f>'Heros Special X'!P157</f>
        <v>Shield Pierce</v>
      </c>
      <c r="Q157" s="62">
        <f>'Heros Special X'!Q157</f>
        <v>0</v>
      </c>
      <c r="R157" s="81">
        <f>'Heros Special X'!Q157</f>
        <v>0</v>
      </c>
      <c r="S157" s="81">
        <f>'Heros Special X'!T157</f>
        <v>0</v>
      </c>
      <c r="T157" s="81">
        <f>'Heros Special X'!U157</f>
        <v>0</v>
      </c>
      <c r="U157" s="81">
        <f>'Heros Special X'!V157</f>
        <v>0</v>
      </c>
      <c r="V157" s="81">
        <f>'Heros Special X'!W157</f>
        <v>0</v>
      </c>
    </row>
    <row r="158" spans="1:22" x14ac:dyDescent="0.15">
      <c r="A158" s="26" t="b">
        <f>AND(IF((B158=Calculator!$B$45),1,0),IF((E158=Calculator!$D$45),1,0), IF((C158=Calculator!$G$45),1,0))</f>
        <v>0</v>
      </c>
      <c r="B158" s="62" t="str">
        <f>'Heros Special X'!B158</f>
        <v>Skaarf</v>
      </c>
      <c r="C158" s="62" t="str">
        <f>'Heros Special X'!C158</f>
        <v>C</v>
      </c>
      <c r="D158" s="62" t="str">
        <f>'Heros Special X'!D158</f>
        <v>Dragon Breath</v>
      </c>
      <c r="E158" s="62">
        <f>'Heros Special X'!E158</f>
        <v>1</v>
      </c>
      <c r="F158" s="62">
        <f>'Heros Special X'!F158</f>
        <v>80</v>
      </c>
      <c r="G158" s="62">
        <f>'Heros Special X'!G158</f>
        <v>125</v>
      </c>
      <c r="H158" s="62">
        <f>'Heros Special X'!H158</f>
        <v>550</v>
      </c>
      <c r="I158" s="62">
        <f>'Heros Special X'!I158</f>
        <v>0</v>
      </c>
      <c r="J158" s="62">
        <f>'Heros Special X'!J158</f>
        <v>0</v>
      </c>
      <c r="K158" s="62">
        <f>'Heros Special X'!K158</f>
        <v>0</v>
      </c>
      <c r="L158" s="62">
        <f>'Heros Special X'!L158</f>
        <v>3</v>
      </c>
      <c r="M158" s="62">
        <f>'Heros Special X'!M158</f>
        <v>0</v>
      </c>
      <c r="N158" s="62">
        <f>'Heros Special X'!N158</f>
        <v>0</v>
      </c>
      <c r="O158" s="62">
        <f>'Heros Special X'!O158</f>
        <v>0</v>
      </c>
      <c r="P158" s="62">
        <f>'Heros Special X'!P158</f>
        <v>0.15</v>
      </c>
      <c r="Q158" s="62">
        <f>'Heros Special X'!Q158</f>
        <v>0</v>
      </c>
      <c r="R158" s="81">
        <f>'Heros Special X'!Q158</f>
        <v>0</v>
      </c>
      <c r="S158" s="81">
        <f>'Heros Special X'!T158</f>
        <v>0</v>
      </c>
      <c r="T158" s="81">
        <f>'Heros Special X'!U158</f>
        <v>0</v>
      </c>
      <c r="U158" s="81">
        <f>'Heros Special X'!V158</f>
        <v>0</v>
      </c>
      <c r="V158" s="81">
        <f>'Heros Special X'!W158</f>
        <v>0</v>
      </c>
    </row>
    <row r="159" spans="1:22" x14ac:dyDescent="0.15">
      <c r="A159" s="26" t="b">
        <f>AND(IF((B159=Calculator!$B$45),1,0),IF((E159=Calculator!$D$45),1,0), IF((C159=Calculator!$G$45),1,0))</f>
        <v>0</v>
      </c>
      <c r="B159" s="62" t="str">
        <f>'Heros Special X'!B159</f>
        <v>Skaarf</v>
      </c>
      <c r="C159" s="62" t="str">
        <f>'Heros Special X'!C159</f>
        <v>C</v>
      </c>
      <c r="D159" s="62" t="str">
        <f>'Heros Special X'!D159</f>
        <v>Dragon Breath</v>
      </c>
      <c r="E159" s="62">
        <f>'Heros Special X'!E159</f>
        <v>2</v>
      </c>
      <c r="F159" s="62">
        <f>'Heros Special X'!F159</f>
        <v>75</v>
      </c>
      <c r="G159" s="62">
        <f>'Heros Special X'!G159</f>
        <v>150</v>
      </c>
      <c r="H159" s="62">
        <f>'Heros Special X'!H159</f>
        <v>875</v>
      </c>
      <c r="I159" s="62">
        <f>'Heros Special X'!I159</f>
        <v>0</v>
      </c>
      <c r="J159" s="62">
        <f>'Heros Special X'!J159</f>
        <v>0</v>
      </c>
      <c r="K159" s="62">
        <f>'Heros Special X'!K159</f>
        <v>0</v>
      </c>
      <c r="L159" s="62">
        <f>'Heros Special X'!L159</f>
        <v>3</v>
      </c>
      <c r="M159" s="62">
        <f>'Heros Special X'!M159</f>
        <v>0</v>
      </c>
      <c r="N159" s="62">
        <f>'Heros Special X'!N159</f>
        <v>0</v>
      </c>
      <c r="O159" s="62">
        <f>'Heros Special X'!O159</f>
        <v>0</v>
      </c>
      <c r="P159" s="62">
        <f>'Heros Special X'!P159</f>
        <v>0.3</v>
      </c>
      <c r="Q159" s="62">
        <f>'Heros Special X'!Q159</f>
        <v>0</v>
      </c>
      <c r="R159" s="81">
        <f>'Heros Special X'!Q159</f>
        <v>0</v>
      </c>
      <c r="S159" s="81">
        <f>'Heros Special X'!T159</f>
        <v>0</v>
      </c>
      <c r="T159" s="81">
        <f>'Heros Special X'!U159</f>
        <v>0</v>
      </c>
      <c r="U159" s="81">
        <f>'Heros Special X'!V159</f>
        <v>0</v>
      </c>
      <c r="V159" s="81">
        <f>'Heros Special X'!W159</f>
        <v>0</v>
      </c>
    </row>
    <row r="160" spans="1:22" x14ac:dyDescent="0.15">
      <c r="A160" s="26" t="b">
        <f>AND(IF((B160=Calculator!$B$45),1,0),IF((E160=Calculator!$D$45),1,0), IF((C160=Calculator!$G$45),1,0))</f>
        <v>0</v>
      </c>
      <c r="B160" s="62" t="str">
        <f>'Heros Special X'!B160</f>
        <v>Skaarf</v>
      </c>
      <c r="C160" s="62" t="str">
        <f>'Heros Special X'!C160</f>
        <v>C</v>
      </c>
      <c r="D160" s="62" t="str">
        <f>'Heros Special X'!D160</f>
        <v>Dragon Breath</v>
      </c>
      <c r="E160" s="62">
        <f>'Heros Special X'!E160</f>
        <v>3</v>
      </c>
      <c r="F160" s="62">
        <f>'Heros Special X'!F160</f>
        <v>70</v>
      </c>
      <c r="G160" s="62">
        <f>'Heros Special X'!G160</f>
        <v>175</v>
      </c>
      <c r="H160" s="62">
        <f>'Heros Special X'!H160</f>
        <v>1200</v>
      </c>
      <c r="I160" s="62">
        <f>'Heros Special X'!I160</f>
        <v>0</v>
      </c>
      <c r="J160" s="62">
        <f>'Heros Special X'!J160</f>
        <v>0</v>
      </c>
      <c r="K160" s="62">
        <f>'Heros Special X'!K160</f>
        <v>0</v>
      </c>
      <c r="L160" s="62">
        <f>'Heros Special X'!L160</f>
        <v>3</v>
      </c>
      <c r="M160" s="62">
        <f>'Heros Special X'!M160</f>
        <v>0</v>
      </c>
      <c r="N160" s="62">
        <f>'Heros Special X'!N160</f>
        <v>0</v>
      </c>
      <c r="O160" s="62">
        <f>'Heros Special X'!O160</f>
        <v>0</v>
      </c>
      <c r="P160" s="62">
        <f>'Heros Special X'!P160</f>
        <v>0.45</v>
      </c>
      <c r="Q160" s="62">
        <f>'Heros Special X'!Q160</f>
        <v>0</v>
      </c>
      <c r="R160" s="81">
        <f>'Heros Special X'!Q160</f>
        <v>0</v>
      </c>
      <c r="S160" s="81">
        <f>'Heros Special X'!T160</f>
        <v>0</v>
      </c>
      <c r="T160" s="81">
        <f>'Heros Special X'!U160</f>
        <v>0</v>
      </c>
      <c r="U160" s="81">
        <f>'Heros Special X'!V160</f>
        <v>0</v>
      </c>
      <c r="V160" s="81">
        <f>'Heros Special X'!W160</f>
        <v>0</v>
      </c>
    </row>
    <row r="161" spans="1:22" x14ac:dyDescent="0.15">
      <c r="A161" s="26" t="b">
        <f>AND(IF((B161=Calculator!$B$45),1,0),IF((E161=Calculator!$D$45),1,0), IF((C161=Calculator!$G$45),1,0))</f>
        <v>0</v>
      </c>
      <c r="B161" s="62">
        <f>'Heros Special X'!B161</f>
        <v>0</v>
      </c>
      <c r="C161" s="62">
        <f>'Heros Special X'!C161</f>
        <v>0</v>
      </c>
      <c r="D161" s="62">
        <f>'Heros Special X'!D161</f>
        <v>0</v>
      </c>
      <c r="E161" s="62">
        <f>'Heros Special X'!E161</f>
        <v>0</v>
      </c>
      <c r="F161" s="62" t="str">
        <f>'Heros Special X'!F161</f>
        <v>Cooldown</v>
      </c>
      <c r="G161" s="62" t="str">
        <f>'Heros Special X'!G161</f>
        <v>Energy Cost</v>
      </c>
      <c r="H161" s="62" t="str">
        <f>'Heros Special X'!H161</f>
        <v>Damage</v>
      </c>
      <c r="I161" s="62">
        <f>'Heros Special X'!I161</f>
        <v>0</v>
      </c>
      <c r="J161" s="62">
        <f>'Heros Special X'!J161</f>
        <v>0</v>
      </c>
      <c r="K161" s="62">
        <f>'Heros Special X'!K161</f>
        <v>0</v>
      </c>
      <c r="L161" s="62" t="str">
        <f>'Heros Special X'!L161</f>
        <v>Crystal Ratio</v>
      </c>
      <c r="M161" s="62">
        <f>'Heros Special X'!M161</f>
        <v>0</v>
      </c>
      <c r="N161" s="62">
        <f>'Heros Special X'!N161</f>
        <v>0</v>
      </c>
      <c r="O161" s="62">
        <f>'Heros Special X'!O161</f>
        <v>0</v>
      </c>
      <c r="P161" s="62">
        <f>'Heros Special X'!P161</f>
        <v>0</v>
      </c>
      <c r="Q161" s="62">
        <f>'Heros Special X'!Q161</f>
        <v>0</v>
      </c>
      <c r="R161" s="81">
        <f>'Heros Special X'!Q161</f>
        <v>0</v>
      </c>
      <c r="S161" s="81" t="str">
        <f>'Heros Special X'!T161</f>
        <v>Overdrive</v>
      </c>
      <c r="T161" s="81">
        <f>'Heros Special X'!U161</f>
        <v>0</v>
      </c>
      <c r="U161" s="81">
        <f>'Heros Special X'!V161</f>
        <v>0</v>
      </c>
      <c r="V161" s="81">
        <f>'Heros Special X'!W161</f>
        <v>0</v>
      </c>
    </row>
    <row r="162" spans="1:22" x14ac:dyDescent="0.15">
      <c r="A162" s="26" t="b">
        <f>AND(IF((B162=Calculator!$B$45),1,0),IF((E162=Calculator!$D$45),1,0), IF((C162=Calculator!$G$45),1,0))</f>
        <v>0</v>
      </c>
      <c r="B162" s="62" t="str">
        <f>'Heros Special X'!B162</f>
        <v>Taka</v>
      </c>
      <c r="C162" s="62" t="str">
        <f>'Heros Special X'!C162</f>
        <v>A</v>
      </c>
      <c r="D162" s="62" t="str">
        <f>'Heros Special X'!D162</f>
        <v>Kaiten</v>
      </c>
      <c r="E162" s="62">
        <f>'Heros Special X'!E162</f>
        <v>1</v>
      </c>
      <c r="F162" s="62">
        <f>'Heros Special X'!F162</f>
        <v>15</v>
      </c>
      <c r="G162" s="62">
        <f>'Heros Special X'!G162</f>
        <v>55</v>
      </c>
      <c r="H162" s="62">
        <f>'Heros Special X'!H162</f>
        <v>75</v>
      </c>
      <c r="I162" s="62">
        <f>'Heros Special X'!I162</f>
        <v>0</v>
      </c>
      <c r="J162" s="62">
        <f>'Heros Special X'!J162</f>
        <v>0</v>
      </c>
      <c r="K162" s="62">
        <f>'Heros Special X'!K162</f>
        <v>0</v>
      </c>
      <c r="L162" s="62">
        <f>'Heros Special X'!L162</f>
        <v>1.2</v>
      </c>
      <c r="M162" s="62">
        <f>'Heros Special X'!M162</f>
        <v>0</v>
      </c>
      <c r="N162" s="62">
        <f>'Heros Special X'!N162</f>
        <v>0</v>
      </c>
      <c r="O162" s="62">
        <f>'Heros Special X'!O162</f>
        <v>0</v>
      </c>
      <c r="P162" s="62">
        <f>'Heros Special X'!P162</f>
        <v>0</v>
      </c>
      <c r="Q162" s="62">
        <f>'Heros Special X'!Q162</f>
        <v>0</v>
      </c>
      <c r="R162" s="81">
        <f>'Heros Special X'!Q162</f>
        <v>0</v>
      </c>
      <c r="S162" s="81">
        <f>'Heros Special X'!T162</f>
        <v>35</v>
      </c>
      <c r="T162" s="81">
        <f>'Heros Special X'!U162</f>
        <v>0</v>
      </c>
      <c r="U162" s="81">
        <f>'Heros Special X'!V162</f>
        <v>0</v>
      </c>
      <c r="V162" s="81">
        <f>'Heros Special X'!W162</f>
        <v>0</v>
      </c>
    </row>
    <row r="163" spans="1:22" x14ac:dyDescent="0.15">
      <c r="A163" s="26" t="b">
        <f>AND(IF((B163=Calculator!$B$45),1,0),IF((E163=Calculator!$D$45),1,0), IF((C163=Calculator!$G$45),1,0))</f>
        <v>0</v>
      </c>
      <c r="B163" s="62" t="str">
        <f>'Heros Special X'!B163</f>
        <v>Taka</v>
      </c>
      <c r="C163" s="62" t="str">
        <f>'Heros Special X'!C163</f>
        <v>A</v>
      </c>
      <c r="D163" s="62" t="str">
        <f>'Heros Special X'!D163</f>
        <v>Kaiten</v>
      </c>
      <c r="E163" s="62">
        <f>'Heros Special X'!E163</f>
        <v>2</v>
      </c>
      <c r="F163" s="62">
        <f>'Heros Special X'!F163</f>
        <v>15</v>
      </c>
      <c r="G163" s="62">
        <f>'Heros Special X'!G163</f>
        <v>55</v>
      </c>
      <c r="H163" s="62">
        <f>'Heros Special X'!H163</f>
        <v>150</v>
      </c>
      <c r="I163" s="62">
        <f>'Heros Special X'!I163</f>
        <v>0</v>
      </c>
      <c r="J163" s="62">
        <f>'Heros Special X'!J163</f>
        <v>0</v>
      </c>
      <c r="K163" s="62">
        <f>'Heros Special X'!K163</f>
        <v>0</v>
      </c>
      <c r="L163" s="62">
        <f>'Heros Special X'!L163</f>
        <v>1.2</v>
      </c>
      <c r="M163" s="62">
        <f>'Heros Special X'!M163</f>
        <v>0</v>
      </c>
      <c r="N163" s="62">
        <f>'Heros Special X'!N163</f>
        <v>0</v>
      </c>
      <c r="O163" s="62">
        <f>'Heros Special X'!O163</f>
        <v>0</v>
      </c>
      <c r="P163" s="62">
        <f>'Heros Special X'!P163</f>
        <v>0</v>
      </c>
      <c r="Q163" s="62">
        <f>'Heros Special X'!Q163</f>
        <v>0</v>
      </c>
      <c r="R163" s="81">
        <f>'Heros Special X'!Q163</f>
        <v>0</v>
      </c>
      <c r="S163" s="81">
        <f>'Heros Special X'!T163</f>
        <v>35</v>
      </c>
      <c r="T163" s="81">
        <f>'Heros Special X'!U163</f>
        <v>0</v>
      </c>
      <c r="U163" s="81">
        <f>'Heros Special X'!V163</f>
        <v>0</v>
      </c>
      <c r="V163" s="81">
        <f>'Heros Special X'!W163</f>
        <v>0</v>
      </c>
    </row>
    <row r="164" spans="1:22" x14ac:dyDescent="0.15">
      <c r="A164" s="26" t="b">
        <f>AND(IF((B164=Calculator!$B$45),1,0),IF((E164=Calculator!$D$45),1,0), IF((C164=Calculator!$G$45),1,0))</f>
        <v>0</v>
      </c>
      <c r="B164" s="62" t="str">
        <f>'Heros Special X'!B164</f>
        <v>Taka</v>
      </c>
      <c r="C164" s="62" t="str">
        <f>'Heros Special X'!C164</f>
        <v>A</v>
      </c>
      <c r="D164" s="62" t="str">
        <f>'Heros Special X'!D164</f>
        <v>Kaiten</v>
      </c>
      <c r="E164" s="62">
        <f>'Heros Special X'!E164</f>
        <v>3</v>
      </c>
      <c r="F164" s="62">
        <f>'Heros Special X'!F164</f>
        <v>15</v>
      </c>
      <c r="G164" s="62">
        <f>'Heros Special X'!G164</f>
        <v>55</v>
      </c>
      <c r="H164" s="62">
        <f>'Heros Special X'!H164</f>
        <v>225</v>
      </c>
      <c r="I164" s="62">
        <f>'Heros Special X'!I164</f>
        <v>0</v>
      </c>
      <c r="J164" s="62">
        <f>'Heros Special X'!J164</f>
        <v>0</v>
      </c>
      <c r="K164" s="62">
        <f>'Heros Special X'!K164</f>
        <v>0</v>
      </c>
      <c r="L164" s="62">
        <f>'Heros Special X'!L164</f>
        <v>1.2</v>
      </c>
      <c r="M164" s="62">
        <f>'Heros Special X'!M164</f>
        <v>0</v>
      </c>
      <c r="N164" s="62">
        <f>'Heros Special X'!N164</f>
        <v>0</v>
      </c>
      <c r="O164" s="62">
        <f>'Heros Special X'!O164</f>
        <v>0</v>
      </c>
      <c r="P164" s="62">
        <f>'Heros Special X'!P164</f>
        <v>0</v>
      </c>
      <c r="Q164" s="62">
        <f>'Heros Special X'!Q164</f>
        <v>0</v>
      </c>
      <c r="R164" s="81">
        <f>'Heros Special X'!Q164</f>
        <v>0</v>
      </c>
      <c r="S164" s="81">
        <f>'Heros Special X'!T164</f>
        <v>35</v>
      </c>
      <c r="T164" s="81">
        <f>'Heros Special X'!U164</f>
        <v>0</v>
      </c>
      <c r="U164" s="81">
        <f>'Heros Special X'!V164</f>
        <v>0</v>
      </c>
      <c r="V164" s="81">
        <f>'Heros Special X'!W164</f>
        <v>0</v>
      </c>
    </row>
    <row r="165" spans="1:22" x14ac:dyDescent="0.15">
      <c r="A165" s="26" t="b">
        <f>AND(IF((B165=Calculator!$B$45),1,0),IF((E165=Calculator!$D$45),1,0), IF((C165=Calculator!$G$45),1,0))</f>
        <v>0</v>
      </c>
      <c r="B165" s="62" t="str">
        <f>'Heros Special X'!B165</f>
        <v>Taka</v>
      </c>
      <c r="C165" s="62" t="str">
        <f>'Heros Special X'!C165</f>
        <v>A</v>
      </c>
      <c r="D165" s="62" t="str">
        <f>'Heros Special X'!D165</f>
        <v>Kaiten</v>
      </c>
      <c r="E165" s="62">
        <f>'Heros Special X'!E165</f>
        <v>4</v>
      </c>
      <c r="F165" s="62">
        <f>'Heros Special X'!F165</f>
        <v>15</v>
      </c>
      <c r="G165" s="62">
        <f>'Heros Special X'!G165</f>
        <v>55</v>
      </c>
      <c r="H165" s="62">
        <f>'Heros Special X'!H165</f>
        <v>300</v>
      </c>
      <c r="I165" s="62">
        <f>'Heros Special X'!I165</f>
        <v>0</v>
      </c>
      <c r="J165" s="62">
        <f>'Heros Special X'!J165</f>
        <v>0</v>
      </c>
      <c r="K165" s="62">
        <f>'Heros Special X'!K165</f>
        <v>0</v>
      </c>
      <c r="L165" s="62">
        <f>'Heros Special X'!L165</f>
        <v>1.2</v>
      </c>
      <c r="M165" s="62">
        <f>'Heros Special X'!M165</f>
        <v>0</v>
      </c>
      <c r="N165" s="62">
        <f>'Heros Special X'!N165</f>
        <v>0</v>
      </c>
      <c r="O165" s="62">
        <f>'Heros Special X'!O165</f>
        <v>0</v>
      </c>
      <c r="P165" s="62">
        <f>'Heros Special X'!P165</f>
        <v>0</v>
      </c>
      <c r="Q165" s="62">
        <f>'Heros Special X'!Q165</f>
        <v>0</v>
      </c>
      <c r="R165" s="81">
        <f>'Heros Special X'!Q165</f>
        <v>0</v>
      </c>
      <c r="S165" s="81">
        <f>'Heros Special X'!T165</f>
        <v>35</v>
      </c>
      <c r="T165" s="81">
        <f>'Heros Special X'!U165</f>
        <v>0</v>
      </c>
      <c r="U165" s="81">
        <f>'Heros Special X'!V165</f>
        <v>0</v>
      </c>
      <c r="V165" s="81">
        <f>'Heros Special X'!W165</f>
        <v>0</v>
      </c>
    </row>
    <row r="166" spans="1:22" x14ac:dyDescent="0.15">
      <c r="A166" s="26" t="b">
        <f>AND(IF((B166=Calculator!$B$45),1,0),IF((E166=Calculator!$D$45),1,0), IF((C166=Calculator!$G$45),1,0))</f>
        <v>0</v>
      </c>
      <c r="B166" s="62" t="str">
        <f>'Heros Special X'!B166</f>
        <v>Taka</v>
      </c>
      <c r="C166" s="62" t="str">
        <f>'Heros Special X'!C166</f>
        <v>A</v>
      </c>
      <c r="D166" s="62" t="str">
        <f>'Heros Special X'!D166</f>
        <v>Kaiten</v>
      </c>
      <c r="E166" s="62">
        <f>'Heros Special X'!E166</f>
        <v>5</v>
      </c>
      <c r="F166" s="62">
        <f>'Heros Special X'!F166</f>
        <v>15</v>
      </c>
      <c r="G166" s="62">
        <f>'Heros Special X'!G166</f>
        <v>0</v>
      </c>
      <c r="H166" s="62">
        <f>'Heros Special X'!H166</f>
        <v>410</v>
      </c>
      <c r="I166" s="62">
        <f>'Heros Special X'!I166</f>
        <v>0</v>
      </c>
      <c r="J166" s="62">
        <f>'Heros Special X'!J166</f>
        <v>0</v>
      </c>
      <c r="K166" s="62">
        <f>'Heros Special X'!K166</f>
        <v>0</v>
      </c>
      <c r="L166" s="62">
        <f>'Heros Special X'!L166</f>
        <v>1.2</v>
      </c>
      <c r="M166" s="62">
        <f>'Heros Special X'!M166</f>
        <v>0</v>
      </c>
      <c r="N166" s="62">
        <f>'Heros Special X'!N166</f>
        <v>0</v>
      </c>
      <c r="O166" s="62">
        <f>'Heros Special X'!O166</f>
        <v>0</v>
      </c>
      <c r="P166" s="62">
        <f>'Heros Special X'!P166</f>
        <v>0</v>
      </c>
      <c r="Q166" s="62">
        <f>'Heros Special X'!Q166</f>
        <v>0</v>
      </c>
      <c r="R166" s="81">
        <f>'Heros Special X'!Q166</f>
        <v>0</v>
      </c>
      <c r="S166" s="81">
        <f>'Heros Special X'!T166</f>
        <v>35</v>
      </c>
      <c r="T166" s="81">
        <f>'Heros Special X'!U166</f>
        <v>0</v>
      </c>
      <c r="U166" s="81">
        <f>'Heros Special X'!V166</f>
        <v>0</v>
      </c>
      <c r="V166" s="81">
        <f>'Heros Special X'!W166</f>
        <v>0</v>
      </c>
    </row>
    <row r="167" spans="1:22" x14ac:dyDescent="0.15">
      <c r="A167" s="26" t="b">
        <f>AND(IF((B167=Calculator!$B$45),1,0),IF((E167=Calculator!$D$45),1,0), IF((C167=Calculator!$G$45),1,0))</f>
        <v>0</v>
      </c>
      <c r="B167" s="62">
        <f>'Heros Special X'!B167</f>
        <v>0</v>
      </c>
      <c r="C167" s="62">
        <f>'Heros Special X'!C167</f>
        <v>0</v>
      </c>
      <c r="D167" s="62">
        <f>'Heros Special X'!D167</f>
        <v>0</v>
      </c>
      <c r="E167" s="62">
        <f>'Heros Special X'!E167</f>
        <v>0</v>
      </c>
      <c r="F167" s="62" t="str">
        <f>'Heros Special X'!F167</f>
        <v>Cooldown</v>
      </c>
      <c r="G167" s="62" t="str">
        <f>'Heros Special X'!G167</f>
        <v>Energy Cost</v>
      </c>
      <c r="H167" s="62">
        <f>'Heros Special X'!H167</f>
        <v>0</v>
      </c>
      <c r="I167" s="62">
        <f>'Heros Special X'!I167</f>
        <v>0</v>
      </c>
      <c r="J167" s="62">
        <f>'Heros Special X'!J167</f>
        <v>0</v>
      </c>
      <c r="K167" s="62">
        <f>'Heros Special X'!K167</f>
        <v>0</v>
      </c>
      <c r="L167" s="62">
        <f>'Heros Special X'!L167</f>
        <v>0</v>
      </c>
      <c r="M167" s="62">
        <f>'Heros Special X'!M167</f>
        <v>0</v>
      </c>
      <c r="N167" s="62">
        <f>'Heros Special X'!N167</f>
        <v>0</v>
      </c>
      <c r="O167" s="62">
        <f>'Heros Special X'!O167</f>
        <v>0</v>
      </c>
      <c r="P167" s="62">
        <f>'Heros Special X'!P167</f>
        <v>0</v>
      </c>
      <c r="Q167" s="62">
        <f>'Heros Special X'!Q167</f>
        <v>0</v>
      </c>
      <c r="R167" s="81">
        <f>'Heros Special X'!Q167</f>
        <v>0</v>
      </c>
      <c r="S167" s="81" t="str">
        <f>'Heros Special X'!T167</f>
        <v>Speed Boost</v>
      </c>
      <c r="T167" s="81" t="str">
        <f>'Heros Special X'!U167</f>
        <v>Heals (% of MAX Health)</v>
      </c>
      <c r="U167" s="81" t="str">
        <f>'Heros Special X'!V167</f>
        <v>Duration</v>
      </c>
      <c r="V167" s="81">
        <f>'Heros Special X'!W167</f>
        <v>0</v>
      </c>
    </row>
    <row r="168" spans="1:22" x14ac:dyDescent="0.15">
      <c r="A168" s="26" t="b">
        <f>AND(IF((B168=Calculator!$B$45),1,0),IF((E168=Calculator!$D$45),1,0), IF((C168=Calculator!$G$45),1,0))</f>
        <v>0</v>
      </c>
      <c r="B168" s="62" t="str">
        <f>'Heros Special X'!B168</f>
        <v>Taka</v>
      </c>
      <c r="C168" s="62" t="str">
        <f>'Heros Special X'!C168</f>
        <v>B</v>
      </c>
      <c r="D168" s="62" t="str">
        <f>'Heros Special X'!D168</f>
        <v>Kaku</v>
      </c>
      <c r="E168" s="62">
        <f>'Heros Special X'!E168</f>
        <v>1</v>
      </c>
      <c r="F168" s="62">
        <f>'Heros Special X'!F168</f>
        <v>25</v>
      </c>
      <c r="G168" s="62">
        <f>'Heros Special X'!G168</f>
        <v>45</v>
      </c>
      <c r="H168" s="62">
        <f>'Heros Special X'!H168</f>
        <v>0</v>
      </c>
      <c r="I168" s="62">
        <f>'Heros Special X'!I168</f>
        <v>0</v>
      </c>
      <c r="J168" s="62">
        <f>'Heros Special X'!J168</f>
        <v>0</v>
      </c>
      <c r="K168" s="62">
        <f>'Heros Special X'!K168</f>
        <v>0</v>
      </c>
      <c r="L168" s="62">
        <f>'Heros Special X'!L168</f>
        <v>0</v>
      </c>
      <c r="M168" s="62">
        <f>'Heros Special X'!M168</f>
        <v>0</v>
      </c>
      <c r="N168" s="62">
        <f>'Heros Special X'!N168</f>
        <v>0</v>
      </c>
      <c r="O168" s="62">
        <f>'Heros Special X'!O168</f>
        <v>0</v>
      </c>
      <c r="P168" s="62">
        <f>'Heros Special X'!P168</f>
        <v>0</v>
      </c>
      <c r="Q168" s="62">
        <f>'Heros Special X'!Q168</f>
        <v>0</v>
      </c>
      <c r="R168" s="81">
        <f>'Heros Special X'!Q168</f>
        <v>0</v>
      </c>
      <c r="S168" s="81">
        <f>'Heros Special X'!T168</f>
        <v>1.25</v>
      </c>
      <c r="T168" s="81">
        <f>'Heros Special X'!U168</f>
        <v>0.01</v>
      </c>
      <c r="U168" s="81">
        <f>'Heros Special X'!V168</f>
        <v>3.5</v>
      </c>
      <c r="V168" s="81">
        <f>'Heros Special X'!W168</f>
        <v>0</v>
      </c>
    </row>
    <row r="169" spans="1:22" x14ac:dyDescent="0.15">
      <c r="A169" s="26" t="b">
        <f>AND(IF((B169=Calculator!$B$45),1,0),IF((E169=Calculator!$D$45),1,0), IF((C169=Calculator!$G$45),1,0))</f>
        <v>0</v>
      </c>
      <c r="B169" s="62" t="str">
        <f>'Heros Special X'!B169</f>
        <v>Taka</v>
      </c>
      <c r="C169" s="62" t="str">
        <f>'Heros Special X'!C169</f>
        <v>B</v>
      </c>
      <c r="D169" s="62" t="str">
        <f>'Heros Special X'!D169</f>
        <v>Kaku</v>
      </c>
      <c r="E169" s="62">
        <f>'Heros Special X'!E169</f>
        <v>2</v>
      </c>
      <c r="F169" s="62">
        <f>'Heros Special X'!F169</f>
        <v>24</v>
      </c>
      <c r="G169" s="62">
        <f>'Heros Special X'!G169</f>
        <v>57</v>
      </c>
      <c r="H169" s="62">
        <f>'Heros Special X'!H169</f>
        <v>0</v>
      </c>
      <c r="I169" s="62">
        <f>'Heros Special X'!I169</f>
        <v>0</v>
      </c>
      <c r="J169" s="62">
        <f>'Heros Special X'!J169</f>
        <v>0</v>
      </c>
      <c r="K169" s="62">
        <f>'Heros Special X'!K169</f>
        <v>0</v>
      </c>
      <c r="L169" s="62">
        <f>'Heros Special X'!L169</f>
        <v>0</v>
      </c>
      <c r="M169" s="62">
        <f>'Heros Special X'!M169</f>
        <v>0</v>
      </c>
      <c r="N169" s="62">
        <f>'Heros Special X'!N169</f>
        <v>0</v>
      </c>
      <c r="O169" s="62">
        <f>'Heros Special X'!O169</f>
        <v>0</v>
      </c>
      <c r="P169" s="62">
        <f>'Heros Special X'!P169</f>
        <v>0</v>
      </c>
      <c r="Q169" s="62">
        <f>'Heros Special X'!Q169</f>
        <v>0</v>
      </c>
      <c r="R169" s="81">
        <f>'Heros Special X'!Q169</f>
        <v>0</v>
      </c>
      <c r="S169" s="81">
        <f>'Heros Special X'!T169</f>
        <v>1.25</v>
      </c>
      <c r="T169" s="81">
        <f>'Heros Special X'!U169</f>
        <v>0.01</v>
      </c>
      <c r="U169" s="81">
        <f>'Heros Special X'!V169</f>
        <v>3.75</v>
      </c>
      <c r="V169" s="81">
        <f>'Heros Special X'!W169</f>
        <v>0</v>
      </c>
    </row>
    <row r="170" spans="1:22" x14ac:dyDescent="0.15">
      <c r="A170" s="26" t="b">
        <f>AND(IF((B170=Calculator!$B$45),1,0),IF((E170=Calculator!$D$45),1,0), IF((C170=Calculator!$G$45),1,0))</f>
        <v>0</v>
      </c>
      <c r="B170" s="62" t="str">
        <f>'Heros Special X'!B170</f>
        <v>Taka</v>
      </c>
      <c r="C170" s="62" t="str">
        <f>'Heros Special X'!C170</f>
        <v>B</v>
      </c>
      <c r="D170" s="62" t="str">
        <f>'Heros Special X'!D170</f>
        <v>Kaku</v>
      </c>
      <c r="E170" s="62">
        <f>'Heros Special X'!E170</f>
        <v>3</v>
      </c>
      <c r="F170" s="62">
        <f>'Heros Special X'!F170</f>
        <v>23</v>
      </c>
      <c r="G170" s="62">
        <f>'Heros Special X'!G170</f>
        <v>69</v>
      </c>
      <c r="H170" s="62">
        <f>'Heros Special X'!H170</f>
        <v>0</v>
      </c>
      <c r="I170" s="62">
        <f>'Heros Special X'!I170</f>
        <v>0</v>
      </c>
      <c r="J170" s="62">
        <f>'Heros Special X'!J170</f>
        <v>0</v>
      </c>
      <c r="K170" s="62">
        <f>'Heros Special X'!K170</f>
        <v>0</v>
      </c>
      <c r="L170" s="62">
        <f>'Heros Special X'!L170</f>
        <v>0</v>
      </c>
      <c r="M170" s="62">
        <f>'Heros Special X'!M170</f>
        <v>0</v>
      </c>
      <c r="N170" s="62">
        <f>'Heros Special X'!N170</f>
        <v>0</v>
      </c>
      <c r="O170" s="62">
        <f>'Heros Special X'!O170</f>
        <v>0</v>
      </c>
      <c r="P170" s="62">
        <f>'Heros Special X'!P170</f>
        <v>0</v>
      </c>
      <c r="Q170" s="62">
        <f>'Heros Special X'!Q170</f>
        <v>0</v>
      </c>
      <c r="R170" s="81">
        <f>'Heros Special X'!Q170</f>
        <v>0</v>
      </c>
      <c r="S170" s="81">
        <f>'Heros Special X'!T170</f>
        <v>1.25</v>
      </c>
      <c r="T170" s="81">
        <f>'Heros Special X'!U170</f>
        <v>0.01</v>
      </c>
      <c r="U170" s="81">
        <f>'Heros Special X'!V170</f>
        <v>4</v>
      </c>
      <c r="V170" s="81">
        <f>'Heros Special X'!W170</f>
        <v>0</v>
      </c>
    </row>
    <row r="171" spans="1:22" x14ac:dyDescent="0.15">
      <c r="A171" s="26" t="b">
        <f>AND(IF((B171=Calculator!$B$45),1,0),IF((E171=Calculator!$D$45),1,0), IF((C171=Calculator!$G$45),1,0))</f>
        <v>0</v>
      </c>
      <c r="B171" s="62" t="str">
        <f>'Heros Special X'!B171</f>
        <v>Taka</v>
      </c>
      <c r="C171" s="62" t="str">
        <f>'Heros Special X'!C171</f>
        <v>B</v>
      </c>
      <c r="D171" s="62" t="str">
        <f>'Heros Special X'!D171</f>
        <v>Kaku</v>
      </c>
      <c r="E171" s="62">
        <f>'Heros Special X'!E171</f>
        <v>4</v>
      </c>
      <c r="F171" s="62">
        <f>'Heros Special X'!F171</f>
        <v>22</v>
      </c>
      <c r="G171" s="62">
        <f>'Heros Special X'!G171</f>
        <v>81</v>
      </c>
      <c r="H171" s="62">
        <f>'Heros Special X'!H171</f>
        <v>0</v>
      </c>
      <c r="I171" s="62">
        <f>'Heros Special X'!I171</f>
        <v>0</v>
      </c>
      <c r="J171" s="62">
        <f>'Heros Special X'!J171</f>
        <v>0</v>
      </c>
      <c r="K171" s="62">
        <f>'Heros Special X'!K171</f>
        <v>0</v>
      </c>
      <c r="L171" s="62">
        <f>'Heros Special X'!L171</f>
        <v>0</v>
      </c>
      <c r="M171" s="62">
        <f>'Heros Special X'!M171</f>
        <v>0</v>
      </c>
      <c r="N171" s="62">
        <f>'Heros Special X'!N171</f>
        <v>0</v>
      </c>
      <c r="O171" s="62">
        <f>'Heros Special X'!O171</f>
        <v>0</v>
      </c>
      <c r="P171" s="62">
        <f>'Heros Special X'!P171</f>
        <v>0</v>
      </c>
      <c r="Q171" s="62">
        <f>'Heros Special X'!Q171</f>
        <v>0</v>
      </c>
      <c r="R171" s="81">
        <f>'Heros Special X'!Q171</f>
        <v>0</v>
      </c>
      <c r="S171" s="81">
        <f>'Heros Special X'!T171</f>
        <v>1.25</v>
      </c>
      <c r="T171" s="81">
        <f>'Heros Special X'!U171</f>
        <v>0.01</v>
      </c>
      <c r="U171" s="81">
        <f>'Heros Special X'!V171</f>
        <v>4.25</v>
      </c>
      <c r="V171" s="81">
        <f>'Heros Special X'!W171</f>
        <v>0</v>
      </c>
    </row>
    <row r="172" spans="1:22" x14ac:dyDescent="0.15">
      <c r="A172" s="26" t="b">
        <f>AND(IF((B172=Calculator!$B$45),1,0),IF((E172=Calculator!$D$45),1,0), IF((C172=Calculator!$G$45),1,0))</f>
        <v>0</v>
      </c>
      <c r="B172" s="62" t="str">
        <f>'Heros Special X'!B172</f>
        <v>Taka</v>
      </c>
      <c r="C172" s="62" t="str">
        <f>'Heros Special X'!C172</f>
        <v>B</v>
      </c>
      <c r="D172" s="62" t="str">
        <f>'Heros Special X'!D172</f>
        <v>Kaku</v>
      </c>
      <c r="E172" s="62">
        <f>'Heros Special X'!E172</f>
        <v>5</v>
      </c>
      <c r="F172" s="62">
        <f>'Heros Special X'!F172</f>
        <v>21</v>
      </c>
      <c r="G172" s="62">
        <f>'Heros Special X'!G172</f>
        <v>93</v>
      </c>
      <c r="H172" s="62">
        <f>'Heros Special X'!H172</f>
        <v>0</v>
      </c>
      <c r="I172" s="62">
        <f>'Heros Special X'!I172</f>
        <v>0</v>
      </c>
      <c r="J172" s="62">
        <f>'Heros Special X'!J172</f>
        <v>0</v>
      </c>
      <c r="K172" s="62">
        <f>'Heros Special X'!K172</f>
        <v>0</v>
      </c>
      <c r="L172" s="62">
        <f>'Heros Special X'!L172</f>
        <v>0</v>
      </c>
      <c r="M172" s="62">
        <f>'Heros Special X'!M172</f>
        <v>0</v>
      </c>
      <c r="N172" s="62">
        <f>'Heros Special X'!N172</f>
        <v>0</v>
      </c>
      <c r="O172" s="62">
        <f>'Heros Special X'!O172</f>
        <v>0</v>
      </c>
      <c r="P172" s="62">
        <f>'Heros Special X'!P172</f>
        <v>0</v>
      </c>
      <c r="Q172" s="62">
        <f>'Heros Special X'!Q172</f>
        <v>0</v>
      </c>
      <c r="R172" s="81">
        <f>'Heros Special X'!Q172</f>
        <v>0</v>
      </c>
      <c r="S172" s="81">
        <f>'Heros Special X'!T172</f>
        <v>1.25</v>
      </c>
      <c r="T172" s="81">
        <f>'Heros Special X'!U172</f>
        <v>0.01</v>
      </c>
      <c r="U172" s="81">
        <f>'Heros Special X'!V172</f>
        <v>4.5</v>
      </c>
      <c r="V172" s="81">
        <f>'Heros Special X'!W172</f>
        <v>0</v>
      </c>
    </row>
    <row r="173" spans="1:22" x14ac:dyDescent="0.15">
      <c r="A173" s="26" t="b">
        <f>AND(IF((B173=Calculator!$B$45),1,0),IF((E173=Calculator!$D$45),1,0), IF((C173=Calculator!$G$45),1,0))</f>
        <v>0</v>
      </c>
      <c r="B173" s="62">
        <f>'Heros Special X'!B173</f>
        <v>0</v>
      </c>
      <c r="C173" s="62">
        <f>'Heros Special X'!C173</f>
        <v>0</v>
      </c>
      <c r="D173" s="62">
        <f>'Heros Special X'!D173</f>
        <v>0</v>
      </c>
      <c r="E173" s="62">
        <f>'Heros Special X'!E173</f>
        <v>0</v>
      </c>
      <c r="F173" s="62" t="str">
        <f>'Heros Special X'!F173</f>
        <v>Cooldown</v>
      </c>
      <c r="G173" s="62" t="str">
        <f>'Heros Special X'!G173</f>
        <v>Energy Cost</v>
      </c>
      <c r="H173" s="62" t="str">
        <f>'Heros Special X'!H173</f>
        <v>Damage</v>
      </c>
      <c r="I173" s="62">
        <f>'Heros Special X'!I173</f>
        <v>0</v>
      </c>
      <c r="J173" s="62">
        <f>'Heros Special X'!J173</f>
        <v>0</v>
      </c>
      <c r="K173" s="62">
        <f>'Heros Special X'!K173</f>
        <v>0</v>
      </c>
      <c r="L173" s="62" t="str">
        <f>'Heros Special X'!L173</f>
        <v>Crystal Ratio</v>
      </c>
      <c r="M173" s="62" t="str">
        <f>'Heros Special X'!M173</f>
        <v>Weapon Ratio</v>
      </c>
      <c r="N173" s="62">
        <f>'Heros Special X'!N173</f>
        <v>0</v>
      </c>
      <c r="O173" s="62">
        <f>'Heros Special X'!O173</f>
        <v>0</v>
      </c>
      <c r="P173" s="62">
        <f>'Heros Special X'!P173</f>
        <v>0</v>
      </c>
      <c r="Q173" s="62">
        <f>'Heros Special X'!Q173</f>
        <v>0</v>
      </c>
      <c r="R173" s="81">
        <f>'Heros Special X'!Q173</f>
        <v>0</v>
      </c>
      <c r="S173" s="81">
        <f>'Heros Special X'!T173</f>
        <v>0</v>
      </c>
      <c r="T173" s="81">
        <f>'Heros Special X'!U173</f>
        <v>0</v>
      </c>
      <c r="U173" s="81">
        <f>'Heros Special X'!V173</f>
        <v>0</v>
      </c>
      <c r="V173" s="81">
        <f>'Heros Special X'!W173</f>
        <v>0</v>
      </c>
    </row>
    <row r="174" spans="1:22" x14ac:dyDescent="0.15">
      <c r="A174" s="26" t="b">
        <f>AND(IF((B174=Calculator!$B$45),1,0),IF((E174=Calculator!$D$45),1,0), IF((C174=Calculator!$G$45),1,0))</f>
        <v>0</v>
      </c>
      <c r="B174" s="62" t="str">
        <f>'Heros Special X'!B174</f>
        <v>Taka</v>
      </c>
      <c r="C174" s="62" t="str">
        <f>'Heros Special X'!C174</f>
        <v>C</v>
      </c>
      <c r="D174" s="62" t="str">
        <f>'Heros Special X'!D174</f>
        <v>X-Retsu</v>
      </c>
      <c r="E174" s="62">
        <f>'Heros Special X'!E174</f>
        <v>1</v>
      </c>
      <c r="F174" s="62">
        <f>'Heros Special X'!F174</f>
        <v>20</v>
      </c>
      <c r="G174" s="62">
        <f>'Heros Special X'!G174</f>
        <v>85</v>
      </c>
      <c r="H174" s="62">
        <f>'Heros Special X'!H174</f>
        <v>330</v>
      </c>
      <c r="I174" s="62">
        <f>'Heros Special X'!I174</f>
        <v>0</v>
      </c>
      <c r="J174" s="62">
        <f>'Heros Special X'!J174</f>
        <v>0</v>
      </c>
      <c r="K174" s="62">
        <f>'Heros Special X'!K174</f>
        <v>0</v>
      </c>
      <c r="L174" s="62">
        <f>'Heros Special X'!L174</f>
        <v>1.7</v>
      </c>
      <c r="M174" s="62">
        <f>'Heros Special X'!M174</f>
        <v>0</v>
      </c>
      <c r="N174" s="62">
        <f>'Heros Special X'!N174</f>
        <v>0</v>
      </c>
      <c r="O174" s="62">
        <f>'Heros Special X'!O174</f>
        <v>0</v>
      </c>
      <c r="P174" s="62">
        <f>'Heros Special X'!P174</f>
        <v>0</v>
      </c>
      <c r="Q174" s="62">
        <f>'Heros Special X'!Q174</f>
        <v>0</v>
      </c>
      <c r="R174" s="81">
        <f>'Heros Special X'!Q174</f>
        <v>0</v>
      </c>
      <c r="S174" s="81">
        <f>'Heros Special X'!T174</f>
        <v>0</v>
      </c>
      <c r="T174" s="81">
        <f>'Heros Special X'!U174</f>
        <v>0</v>
      </c>
      <c r="U174" s="81">
        <f>'Heros Special X'!V174</f>
        <v>0</v>
      </c>
      <c r="V174" s="81">
        <f>'Heros Special X'!W174</f>
        <v>0</v>
      </c>
    </row>
    <row r="175" spans="1:22" x14ac:dyDescent="0.15">
      <c r="A175" s="26" t="b">
        <f>AND(IF((B175=Calculator!$B$45),1,0),IF((E175=Calculator!$D$45),1,0), IF((C175=Calculator!$G$45),1,0))</f>
        <v>0</v>
      </c>
      <c r="B175" s="62" t="str">
        <f>'Heros Special X'!B175</f>
        <v>Taka</v>
      </c>
      <c r="C175" s="62" t="str">
        <f>'Heros Special X'!C175</f>
        <v>C</v>
      </c>
      <c r="D175" s="62" t="str">
        <f>'Heros Special X'!D175</f>
        <v>X-Retsu</v>
      </c>
      <c r="E175" s="62">
        <f>'Heros Special X'!E175</f>
        <v>2</v>
      </c>
      <c r="F175" s="62">
        <f>'Heros Special X'!F175</f>
        <v>20</v>
      </c>
      <c r="G175" s="62">
        <f>'Heros Special X'!G175</f>
        <v>115</v>
      </c>
      <c r="H175" s="62">
        <f>'Heros Special X'!H175</f>
        <v>530</v>
      </c>
      <c r="I175" s="62">
        <f>'Heros Special X'!I175</f>
        <v>0</v>
      </c>
      <c r="J175" s="62">
        <f>'Heros Special X'!J175</f>
        <v>0</v>
      </c>
      <c r="K175" s="62">
        <f>'Heros Special X'!K175</f>
        <v>0</v>
      </c>
      <c r="L175" s="62">
        <f>'Heros Special X'!L175</f>
        <v>1.7</v>
      </c>
      <c r="M175" s="62">
        <f>'Heros Special X'!M175</f>
        <v>0</v>
      </c>
      <c r="N175" s="62">
        <f>'Heros Special X'!N175</f>
        <v>0</v>
      </c>
      <c r="O175" s="62">
        <f>'Heros Special X'!O175</f>
        <v>0</v>
      </c>
      <c r="P175" s="62">
        <f>'Heros Special X'!P175</f>
        <v>0</v>
      </c>
      <c r="Q175" s="62">
        <f>'Heros Special X'!Q175</f>
        <v>0</v>
      </c>
      <c r="R175" s="81">
        <f>'Heros Special X'!Q175</f>
        <v>0</v>
      </c>
      <c r="S175" s="81">
        <f>'Heros Special X'!T175</f>
        <v>0</v>
      </c>
      <c r="T175" s="81">
        <f>'Heros Special X'!U175</f>
        <v>0</v>
      </c>
      <c r="U175" s="81">
        <f>'Heros Special X'!V175</f>
        <v>0</v>
      </c>
      <c r="V175" s="81">
        <f>'Heros Special X'!W175</f>
        <v>0</v>
      </c>
    </row>
    <row r="176" spans="1:22" x14ac:dyDescent="0.15">
      <c r="A176" s="26" t="b">
        <f>AND(IF((B176=Calculator!$B$45),1,0),IF((E176=Calculator!$D$45),1,0), IF((C176=Calculator!$G$45),1,0))</f>
        <v>0</v>
      </c>
      <c r="B176" s="62" t="str">
        <f>'Heros Special X'!B176</f>
        <v>Taka</v>
      </c>
      <c r="C176" s="62" t="str">
        <f>'Heros Special X'!C176</f>
        <v>C</v>
      </c>
      <c r="D176" s="62" t="str">
        <f>'Heros Special X'!D176</f>
        <v>X-Retsu</v>
      </c>
      <c r="E176" s="62">
        <f>'Heros Special X'!E176</f>
        <v>3</v>
      </c>
      <c r="F176" s="62">
        <f>'Heros Special X'!F176</f>
        <v>20</v>
      </c>
      <c r="G176" s="62">
        <f>'Heros Special X'!G176</f>
        <v>145</v>
      </c>
      <c r="H176" s="62">
        <f>'Heros Special X'!H176</f>
        <v>730</v>
      </c>
      <c r="I176" s="62">
        <f>'Heros Special X'!I176</f>
        <v>0</v>
      </c>
      <c r="J176" s="62">
        <f>'Heros Special X'!J176</f>
        <v>0</v>
      </c>
      <c r="K176" s="62">
        <f>'Heros Special X'!K176</f>
        <v>0</v>
      </c>
      <c r="L176" s="62">
        <f>'Heros Special X'!L176</f>
        <v>1.7</v>
      </c>
      <c r="M176" s="62">
        <f>'Heros Special X'!M176</f>
        <v>0</v>
      </c>
      <c r="N176" s="62">
        <f>'Heros Special X'!N176</f>
        <v>0</v>
      </c>
      <c r="O176" s="62">
        <f>'Heros Special X'!O176</f>
        <v>0</v>
      </c>
      <c r="P176" s="62">
        <f>'Heros Special X'!P176</f>
        <v>0</v>
      </c>
      <c r="Q176" s="62">
        <f>'Heros Special X'!Q176</f>
        <v>0</v>
      </c>
      <c r="R176" s="81">
        <f>'Heros Special X'!Q176</f>
        <v>0</v>
      </c>
      <c r="S176" s="81">
        <f>'Heros Special X'!T176</f>
        <v>0</v>
      </c>
      <c r="T176" s="81">
        <f>'Heros Special X'!U176</f>
        <v>0</v>
      </c>
      <c r="U176" s="81">
        <f>'Heros Special X'!V176</f>
        <v>0</v>
      </c>
      <c r="V176" s="81">
        <f>'Heros Special X'!W176</f>
        <v>0</v>
      </c>
    </row>
    <row r="177" spans="1:22" x14ac:dyDescent="0.15">
      <c r="A177" s="26" t="b">
        <f>AND(IF((B177=Calculator!$B$45),1,0),IF((E177=Calculator!$D$45),1,0), IF((C177=Calculator!$G$45),1,0))</f>
        <v>0</v>
      </c>
      <c r="B177" s="62">
        <f>'Heros Special X'!B177</f>
        <v>0</v>
      </c>
      <c r="C177" s="62">
        <f>'Heros Special X'!C177</f>
        <v>0</v>
      </c>
      <c r="D177" s="62">
        <f>'Heros Special X'!D177</f>
        <v>0</v>
      </c>
      <c r="E177" s="62">
        <f>'Heros Special X'!E177</f>
        <v>0</v>
      </c>
      <c r="F177" s="62" t="str">
        <f>'Heros Special X'!F177</f>
        <v>Cooldown</v>
      </c>
      <c r="G177" s="62" t="str">
        <f>'Heros Special X'!G177</f>
        <v>Energy Cost</v>
      </c>
      <c r="H177" s="62" t="str">
        <f>'Heros Special X'!H177</f>
        <v>Damage</v>
      </c>
      <c r="I177" s="62">
        <f>'Heros Special X'!I177</f>
        <v>0</v>
      </c>
      <c r="J177" s="62">
        <f>'Heros Special X'!J177</f>
        <v>0</v>
      </c>
      <c r="K177" s="62">
        <f>'Heros Special X'!K177</f>
        <v>0</v>
      </c>
      <c r="L177" s="62" t="str">
        <f>'Heros Special X'!L177</f>
        <v>Crystal Ratio</v>
      </c>
      <c r="M177" s="62">
        <f>'Heros Special X'!M177</f>
        <v>0</v>
      </c>
      <c r="N177" s="62">
        <f>'Heros Special X'!N177</f>
        <v>0</v>
      </c>
      <c r="O177" s="62">
        <f>'Heros Special X'!O177</f>
        <v>0</v>
      </c>
      <c r="P177" s="62">
        <f>'Heros Special X'!P177</f>
        <v>0</v>
      </c>
      <c r="Q177" s="62">
        <f>'Heros Special X'!Q177</f>
        <v>0</v>
      </c>
      <c r="R177" s="81">
        <f>'Heros Special X'!Q177</f>
        <v>0</v>
      </c>
      <c r="S177" s="81" t="str">
        <f>'Heros Special X'!T177</f>
        <v>Barrier</v>
      </c>
      <c r="T177" s="81" t="str">
        <f>'Heros Special X'!U177</f>
        <v>Crystal Ratio</v>
      </c>
      <c r="U177" s="81" t="str">
        <f>'Heros Special X'!V177</f>
        <v>% MAX Health</v>
      </c>
      <c r="V177" s="81">
        <f>'Heros Special X'!W177</f>
        <v>0</v>
      </c>
    </row>
    <row r="178" spans="1:22" x14ac:dyDescent="0.15">
      <c r="A178" s="26" t="b">
        <f>AND(IF((B178=Calculator!$B$45),1,0),IF((E178=Calculator!$D$45),1,0), IF((C178=Calculator!$G$45),1,0))</f>
        <v>0</v>
      </c>
      <c r="B178" s="62" t="str">
        <f>'Heros Special X'!B178</f>
        <v>Ardan</v>
      </c>
      <c r="C178" s="62" t="str">
        <f>'Heros Special X'!C178</f>
        <v>A</v>
      </c>
      <c r="D178" s="62" t="str">
        <f>'Heros Special X'!D178</f>
        <v>Vanguard</v>
      </c>
      <c r="E178" s="62">
        <f>'Heros Special X'!E178</f>
        <v>1</v>
      </c>
      <c r="F178" s="62">
        <f>'Heros Special X'!F178</f>
        <v>17</v>
      </c>
      <c r="G178" s="62">
        <f>'Heros Special X'!G178</f>
        <v>0</v>
      </c>
      <c r="H178" s="62">
        <f>'Heros Special X'!H178</f>
        <v>50</v>
      </c>
      <c r="I178" s="62">
        <f>'Heros Special X'!I178</f>
        <v>0</v>
      </c>
      <c r="J178" s="62">
        <f>'Heros Special X'!J178</f>
        <v>0</v>
      </c>
      <c r="K178" s="62">
        <f>'Heros Special X'!K178</f>
        <v>0</v>
      </c>
      <c r="L178" s="62">
        <f>'Heros Special X'!L178</f>
        <v>1.2</v>
      </c>
      <c r="M178" s="62">
        <f>'Heros Special X'!M178</f>
        <v>0</v>
      </c>
      <c r="N178" s="62">
        <f>'Heros Special X'!N178</f>
        <v>0</v>
      </c>
      <c r="O178" s="62">
        <f>'Heros Special X'!O178</f>
        <v>0</v>
      </c>
      <c r="P178" s="62">
        <f>'Heros Special X'!P178</f>
        <v>0</v>
      </c>
      <c r="Q178" s="62">
        <f>'Heros Special X'!Q178</f>
        <v>0</v>
      </c>
      <c r="R178" s="81">
        <f>'Heros Special X'!Q178</f>
        <v>0</v>
      </c>
      <c r="S178" s="81">
        <f>'Heros Special X'!T178</f>
        <v>50</v>
      </c>
      <c r="T178" s="81">
        <f>'Heros Special X'!U178</f>
        <v>0.8</v>
      </c>
      <c r="U178" s="81">
        <f>'Heros Special X'!V178</f>
        <v>0.5</v>
      </c>
      <c r="V178" s="81">
        <f>'Heros Special X'!W178</f>
        <v>0</v>
      </c>
    </row>
    <row r="179" spans="1:22" x14ac:dyDescent="0.15">
      <c r="A179" s="26" t="b">
        <f>AND(IF((B179=Calculator!$B$45),1,0),IF((E179=Calculator!$D$45),1,0), IF((C179=Calculator!$G$45),1,0))</f>
        <v>0</v>
      </c>
      <c r="B179" s="62" t="str">
        <f>'Heros Special X'!B179</f>
        <v>Ardan</v>
      </c>
      <c r="C179" s="62" t="str">
        <f>'Heros Special X'!C179</f>
        <v>A</v>
      </c>
      <c r="D179" s="62" t="str">
        <f>'Heros Special X'!D179</f>
        <v>Vanguard</v>
      </c>
      <c r="E179" s="62">
        <f>'Heros Special X'!E179</f>
        <v>2</v>
      </c>
      <c r="F179" s="62">
        <f>'Heros Special X'!F179</f>
        <v>16</v>
      </c>
      <c r="G179" s="62">
        <f>'Heros Special X'!G179</f>
        <v>0</v>
      </c>
      <c r="H179" s="62">
        <f>'Heros Special X'!H179</f>
        <v>100</v>
      </c>
      <c r="I179" s="62">
        <f>'Heros Special X'!I179</f>
        <v>0</v>
      </c>
      <c r="J179" s="62">
        <f>'Heros Special X'!J179</f>
        <v>0</v>
      </c>
      <c r="K179" s="62">
        <f>'Heros Special X'!K179</f>
        <v>0</v>
      </c>
      <c r="L179" s="62">
        <f>'Heros Special X'!L179</f>
        <v>1.2</v>
      </c>
      <c r="M179" s="62">
        <f>'Heros Special X'!M179</f>
        <v>0</v>
      </c>
      <c r="N179" s="62">
        <f>'Heros Special X'!N179</f>
        <v>0</v>
      </c>
      <c r="O179" s="62">
        <f>'Heros Special X'!O179</f>
        <v>0</v>
      </c>
      <c r="P179" s="62">
        <f>'Heros Special X'!P179</f>
        <v>0</v>
      </c>
      <c r="Q179" s="62">
        <f>'Heros Special X'!Q179</f>
        <v>0</v>
      </c>
      <c r="R179" s="81">
        <f>'Heros Special X'!Q179</f>
        <v>0</v>
      </c>
      <c r="S179" s="81">
        <f>'Heros Special X'!T179</f>
        <v>80</v>
      </c>
      <c r="T179" s="81">
        <f>'Heros Special X'!U179</f>
        <v>0.8</v>
      </c>
      <c r="U179" s="81">
        <f>'Heros Special X'!V179</f>
        <v>0.5</v>
      </c>
      <c r="V179" s="81">
        <f>'Heros Special X'!W179</f>
        <v>0</v>
      </c>
    </row>
    <row r="180" spans="1:22" x14ac:dyDescent="0.15">
      <c r="A180" s="26" t="b">
        <f>AND(IF((B180=Calculator!$B$45),1,0),IF((E180=Calculator!$D$45),1,0), IF((C180=Calculator!$G$45),1,0))</f>
        <v>0</v>
      </c>
      <c r="B180" s="62" t="str">
        <f>'Heros Special X'!B180</f>
        <v>Ardan</v>
      </c>
      <c r="C180" s="62" t="str">
        <f>'Heros Special X'!C180</f>
        <v>A</v>
      </c>
      <c r="D180" s="62" t="str">
        <f>'Heros Special X'!D180</f>
        <v>Vanguard</v>
      </c>
      <c r="E180" s="62">
        <f>'Heros Special X'!E180</f>
        <v>3</v>
      </c>
      <c r="F180" s="62">
        <f>'Heros Special X'!F180</f>
        <v>15</v>
      </c>
      <c r="G180" s="62">
        <f>'Heros Special X'!G180</f>
        <v>0</v>
      </c>
      <c r="H180" s="62">
        <f>'Heros Special X'!H180</f>
        <v>150</v>
      </c>
      <c r="I180" s="62">
        <f>'Heros Special X'!I180</f>
        <v>0</v>
      </c>
      <c r="J180" s="62">
        <f>'Heros Special X'!J180</f>
        <v>0</v>
      </c>
      <c r="K180" s="62">
        <f>'Heros Special X'!K180</f>
        <v>0</v>
      </c>
      <c r="L180" s="62">
        <f>'Heros Special X'!L180</f>
        <v>1.2</v>
      </c>
      <c r="M180" s="62">
        <f>'Heros Special X'!M180</f>
        <v>0</v>
      </c>
      <c r="N180" s="62">
        <f>'Heros Special X'!N180</f>
        <v>0</v>
      </c>
      <c r="O180" s="62">
        <f>'Heros Special X'!O180</f>
        <v>0</v>
      </c>
      <c r="P180" s="62">
        <f>'Heros Special X'!P180</f>
        <v>0</v>
      </c>
      <c r="Q180" s="62">
        <f>'Heros Special X'!Q180</f>
        <v>0</v>
      </c>
      <c r="R180" s="81">
        <f>'Heros Special X'!Q180</f>
        <v>0</v>
      </c>
      <c r="S180" s="81">
        <f>'Heros Special X'!T180</f>
        <v>110</v>
      </c>
      <c r="T180" s="81">
        <f>'Heros Special X'!U180</f>
        <v>0.8</v>
      </c>
      <c r="U180" s="81">
        <f>'Heros Special X'!V180</f>
        <v>0.5</v>
      </c>
      <c r="V180" s="81">
        <f>'Heros Special X'!W180</f>
        <v>0</v>
      </c>
    </row>
    <row r="181" spans="1:22" x14ac:dyDescent="0.15">
      <c r="A181" s="26" t="b">
        <f>AND(IF((B181=Calculator!$B$45),1,0),IF((E181=Calculator!$D$45),1,0), IF((C181=Calculator!$G$45),1,0))</f>
        <v>0</v>
      </c>
      <c r="B181" s="62" t="str">
        <f>'Heros Special X'!B181</f>
        <v>Ardan</v>
      </c>
      <c r="C181" s="62" t="str">
        <f>'Heros Special X'!C181</f>
        <v>A</v>
      </c>
      <c r="D181" s="62" t="str">
        <f>'Heros Special X'!D181</f>
        <v>Vanguard</v>
      </c>
      <c r="E181" s="62">
        <f>'Heros Special X'!E181</f>
        <v>4</v>
      </c>
      <c r="F181" s="62">
        <f>'Heros Special X'!F181</f>
        <v>14</v>
      </c>
      <c r="G181" s="62">
        <f>'Heros Special X'!G181</f>
        <v>0</v>
      </c>
      <c r="H181" s="62">
        <f>'Heros Special X'!H181</f>
        <v>200</v>
      </c>
      <c r="I181" s="62">
        <f>'Heros Special X'!I181</f>
        <v>0</v>
      </c>
      <c r="J181" s="62">
        <f>'Heros Special X'!J181</f>
        <v>0</v>
      </c>
      <c r="K181" s="62">
        <f>'Heros Special X'!K181</f>
        <v>0</v>
      </c>
      <c r="L181" s="62">
        <f>'Heros Special X'!L181</f>
        <v>1.2</v>
      </c>
      <c r="M181" s="62">
        <f>'Heros Special X'!M181</f>
        <v>0</v>
      </c>
      <c r="N181" s="62">
        <f>'Heros Special X'!N181</f>
        <v>0</v>
      </c>
      <c r="O181" s="62">
        <f>'Heros Special X'!O181</f>
        <v>0</v>
      </c>
      <c r="P181" s="62">
        <f>'Heros Special X'!P181</f>
        <v>0</v>
      </c>
      <c r="Q181" s="62">
        <f>'Heros Special X'!Q181</f>
        <v>0</v>
      </c>
      <c r="R181" s="81">
        <f>'Heros Special X'!Q181</f>
        <v>0</v>
      </c>
      <c r="S181" s="81">
        <f>'Heros Special X'!T181</f>
        <v>150</v>
      </c>
      <c r="T181" s="81">
        <f>'Heros Special X'!U181</f>
        <v>0.8</v>
      </c>
      <c r="U181" s="81">
        <f>'Heros Special X'!V181</f>
        <v>0.5</v>
      </c>
      <c r="V181" s="81">
        <f>'Heros Special X'!W181</f>
        <v>0</v>
      </c>
    </row>
    <row r="182" spans="1:22" x14ac:dyDescent="0.15">
      <c r="A182" s="26" t="b">
        <f>AND(IF((B182=Calculator!$B$45),1,0),IF((E182=Calculator!$D$45),1,0), IF((C182=Calculator!$G$45),1,0))</f>
        <v>0</v>
      </c>
      <c r="B182" s="62" t="str">
        <f>'Heros Special X'!B182</f>
        <v>Ardan</v>
      </c>
      <c r="C182" s="62" t="str">
        <f>'Heros Special X'!C182</f>
        <v>A</v>
      </c>
      <c r="D182" s="62" t="str">
        <f>'Heros Special X'!D182</f>
        <v>Vanguard</v>
      </c>
      <c r="E182" s="62">
        <f>'Heros Special X'!E182</f>
        <v>5</v>
      </c>
      <c r="F182" s="62">
        <f>'Heros Special X'!F182</f>
        <v>13</v>
      </c>
      <c r="G182" s="62">
        <f>'Heros Special X'!G182</f>
        <v>0</v>
      </c>
      <c r="H182" s="62">
        <f>'Heros Special X'!H182</f>
        <v>250</v>
      </c>
      <c r="I182" s="62">
        <f>'Heros Special X'!I182</f>
        <v>0</v>
      </c>
      <c r="J182" s="62">
        <f>'Heros Special X'!J182</f>
        <v>0</v>
      </c>
      <c r="K182" s="62">
        <f>'Heros Special X'!K182</f>
        <v>0</v>
      </c>
      <c r="L182" s="62">
        <f>'Heros Special X'!L182</f>
        <v>1.2</v>
      </c>
      <c r="M182" s="62">
        <f>'Heros Special X'!M182</f>
        <v>0</v>
      </c>
      <c r="N182" s="62">
        <f>'Heros Special X'!N182</f>
        <v>0</v>
      </c>
      <c r="O182" s="62">
        <f>'Heros Special X'!O182</f>
        <v>0</v>
      </c>
      <c r="P182" s="62">
        <f>'Heros Special X'!P182</f>
        <v>0</v>
      </c>
      <c r="Q182" s="62">
        <f>'Heros Special X'!Q182</f>
        <v>0</v>
      </c>
      <c r="R182" s="81">
        <f>'Heros Special X'!Q182</f>
        <v>0</v>
      </c>
      <c r="S182" s="81">
        <f>'Heros Special X'!T182</f>
        <v>170</v>
      </c>
      <c r="T182" s="81">
        <f>'Heros Special X'!U182</f>
        <v>0.8</v>
      </c>
      <c r="U182" s="81">
        <f>'Heros Special X'!V182</f>
        <v>0.5</v>
      </c>
      <c r="V182" s="81">
        <f>'Heros Special X'!W182</f>
        <v>0</v>
      </c>
    </row>
    <row r="183" spans="1:22" x14ac:dyDescent="0.15">
      <c r="A183" s="26" t="b">
        <f>AND(IF((B183=Calculator!$B$45),1,0),IF((E183=Calculator!$D$45),1,0), IF((C183=Calculator!$G$45),1,0))</f>
        <v>0</v>
      </c>
      <c r="B183" s="62">
        <f>'Heros Special X'!B183</f>
        <v>0</v>
      </c>
      <c r="C183" s="62">
        <f>'Heros Special X'!C183</f>
        <v>0</v>
      </c>
      <c r="D183" s="62">
        <f>'Heros Special X'!D183</f>
        <v>0</v>
      </c>
      <c r="E183" s="62">
        <f>'Heros Special X'!E183</f>
        <v>0</v>
      </c>
      <c r="F183" s="62" t="str">
        <f>'Heros Special X'!F183</f>
        <v>Cooldown</v>
      </c>
      <c r="G183" s="62" t="str">
        <f>'Heros Special X'!G183</f>
        <v>Energy Cost</v>
      </c>
      <c r="H183" s="62" t="str">
        <f>'Heros Special X'!H183</f>
        <v>Damage</v>
      </c>
      <c r="I183" s="62">
        <f>'Heros Special X'!I183</f>
        <v>0</v>
      </c>
      <c r="J183" s="62">
        <f>'Heros Special X'!J183</f>
        <v>0</v>
      </c>
      <c r="K183" s="62">
        <f>'Heros Special X'!K183</f>
        <v>0</v>
      </c>
      <c r="L183" s="62" t="str">
        <f>'Heros Special X'!L183</f>
        <v>Crystal Ratio</v>
      </c>
      <c r="M183" s="62" t="str">
        <f>'Heros Special X'!M183</f>
        <v>Weapon Ratio</v>
      </c>
      <c r="N183" s="62">
        <f>'Heros Special X'!N183</f>
        <v>0</v>
      </c>
      <c r="O183" s="62">
        <f>'Heros Special X'!O183</f>
        <v>0</v>
      </c>
      <c r="P183" s="62">
        <f>'Heros Special X'!P183</f>
        <v>0</v>
      </c>
      <c r="Q183" s="62">
        <f>'Heros Special X'!Q183</f>
        <v>0</v>
      </c>
      <c r="R183" s="81">
        <f>'Heros Special X'!Q183</f>
        <v>0</v>
      </c>
      <c r="S183" s="81">
        <f>'Heros Special X'!T183</f>
        <v>0</v>
      </c>
      <c r="T183" s="81">
        <f>'Heros Special X'!U183</f>
        <v>0</v>
      </c>
      <c r="U183" s="81">
        <f>'Heros Special X'!V183</f>
        <v>0</v>
      </c>
      <c r="V183" s="81">
        <f>'Heros Special X'!W183</f>
        <v>0</v>
      </c>
    </row>
    <row r="184" spans="1:22" x14ac:dyDescent="0.15">
      <c r="A184" s="26" t="b">
        <f>AND(IF((B184=Calculator!$B$45),1,0),IF((E184=Calculator!$D$45),1,0), IF((C184=Calculator!$G$45),1,0))</f>
        <v>0</v>
      </c>
      <c r="B184" s="62" t="str">
        <f>'Heros Special X'!B184</f>
        <v>Ardan</v>
      </c>
      <c r="C184" s="62" t="str">
        <f>'Heros Special X'!C184</f>
        <v>B</v>
      </c>
      <c r="D184" s="62" t="str">
        <f>'Heros Special X'!D184</f>
        <v>Blood for Blood</v>
      </c>
      <c r="E184" s="62">
        <f>'Heros Special X'!E184</f>
        <v>1</v>
      </c>
      <c r="F184" s="62">
        <f>'Heros Special X'!F184</f>
        <v>0</v>
      </c>
      <c r="G184" s="62">
        <f>'Heros Special X'!G184</f>
        <v>0</v>
      </c>
      <c r="H184" s="62">
        <f>'Heros Special X'!H184</f>
        <v>30</v>
      </c>
      <c r="I184" s="62">
        <f>'Heros Special X'!I184</f>
        <v>0</v>
      </c>
      <c r="J184" s="62">
        <f>'Heros Special X'!J184</f>
        <v>0</v>
      </c>
      <c r="K184" s="62">
        <f>'Heros Special X'!K184</f>
        <v>0</v>
      </c>
      <c r="L184" s="62">
        <f>'Heros Special X'!L184</f>
        <v>0.7</v>
      </c>
      <c r="M184" s="62">
        <f>'Heros Special X'!M184</f>
        <v>1</v>
      </c>
      <c r="N184" s="62">
        <f>'Heros Special X'!N184</f>
        <v>0</v>
      </c>
      <c r="O184" s="62">
        <f>'Heros Special X'!O184</f>
        <v>0</v>
      </c>
      <c r="P184" s="62">
        <f>'Heros Special X'!P184</f>
        <v>0</v>
      </c>
      <c r="Q184" s="62">
        <f>'Heros Special X'!Q184</f>
        <v>0</v>
      </c>
      <c r="R184" s="81">
        <f>'Heros Special X'!Q184</f>
        <v>0</v>
      </c>
      <c r="S184" s="81">
        <f>'Heros Special X'!T184</f>
        <v>0</v>
      </c>
      <c r="T184" s="81">
        <f>'Heros Special X'!U184</f>
        <v>0</v>
      </c>
      <c r="U184" s="81">
        <f>'Heros Special X'!V184</f>
        <v>0</v>
      </c>
      <c r="V184" s="81">
        <f>'Heros Special X'!W184</f>
        <v>0</v>
      </c>
    </row>
    <row r="185" spans="1:22" x14ac:dyDescent="0.15">
      <c r="A185" s="26" t="b">
        <f>AND(IF((B185=Calculator!$B$45),1,0),IF((E185=Calculator!$D$45),1,0), IF((C185=Calculator!$G$45),1,0))</f>
        <v>0</v>
      </c>
      <c r="B185" s="62" t="str">
        <f>'Heros Special X'!B185</f>
        <v>Ardan</v>
      </c>
      <c r="C185" s="62" t="str">
        <f>'Heros Special X'!C185</f>
        <v>B</v>
      </c>
      <c r="D185" s="62" t="str">
        <f>'Heros Special X'!D185</f>
        <v>Blood for Blood</v>
      </c>
      <c r="E185" s="62">
        <f>'Heros Special X'!E185</f>
        <v>2</v>
      </c>
      <c r="F185" s="62">
        <f>'Heros Special X'!F185</f>
        <v>0</v>
      </c>
      <c r="G185" s="62">
        <f>'Heros Special X'!G185</f>
        <v>0</v>
      </c>
      <c r="H185" s="62">
        <f>'Heros Special X'!H185</f>
        <v>70</v>
      </c>
      <c r="I185" s="62">
        <f>'Heros Special X'!I185</f>
        <v>0</v>
      </c>
      <c r="J185" s="62">
        <f>'Heros Special X'!J185</f>
        <v>0</v>
      </c>
      <c r="K185" s="62">
        <f>'Heros Special X'!K185</f>
        <v>0</v>
      </c>
      <c r="L185" s="62">
        <f>'Heros Special X'!L185</f>
        <v>0.7</v>
      </c>
      <c r="M185" s="62">
        <f>'Heros Special X'!M185</f>
        <v>1</v>
      </c>
      <c r="N185" s="62">
        <f>'Heros Special X'!N185</f>
        <v>0</v>
      </c>
      <c r="O185" s="62">
        <f>'Heros Special X'!O185</f>
        <v>0</v>
      </c>
      <c r="P185" s="62">
        <f>'Heros Special X'!P185</f>
        <v>0</v>
      </c>
      <c r="Q185" s="62">
        <f>'Heros Special X'!Q185</f>
        <v>0</v>
      </c>
      <c r="R185" s="81">
        <f>'Heros Special X'!Q185</f>
        <v>0</v>
      </c>
      <c r="S185" s="81">
        <f>'Heros Special X'!T185</f>
        <v>0</v>
      </c>
      <c r="T185" s="81">
        <f>'Heros Special X'!U185</f>
        <v>0</v>
      </c>
      <c r="U185" s="81">
        <f>'Heros Special X'!V185</f>
        <v>0</v>
      </c>
      <c r="V185" s="81">
        <f>'Heros Special X'!W185</f>
        <v>0</v>
      </c>
    </row>
    <row r="186" spans="1:22" x14ac:dyDescent="0.15">
      <c r="A186" s="26" t="b">
        <f>AND(IF((B186=Calculator!$B$45),1,0),IF((E186=Calculator!$D$45),1,0), IF((C186=Calculator!$G$45),1,0))</f>
        <v>0</v>
      </c>
      <c r="B186" s="62" t="str">
        <f>'Heros Special X'!B186</f>
        <v>Ardan</v>
      </c>
      <c r="C186" s="62" t="str">
        <f>'Heros Special X'!C186</f>
        <v>B</v>
      </c>
      <c r="D186" s="62" t="str">
        <f>'Heros Special X'!D186</f>
        <v>Blood for Blood</v>
      </c>
      <c r="E186" s="62">
        <f>'Heros Special X'!E186</f>
        <v>3</v>
      </c>
      <c r="F186" s="62">
        <f>'Heros Special X'!F186</f>
        <v>0</v>
      </c>
      <c r="G186" s="62">
        <f>'Heros Special X'!G186</f>
        <v>0</v>
      </c>
      <c r="H186" s="62">
        <f>'Heros Special X'!H186</f>
        <v>110</v>
      </c>
      <c r="I186" s="62">
        <f>'Heros Special X'!I186</f>
        <v>0</v>
      </c>
      <c r="J186" s="62">
        <f>'Heros Special X'!J186</f>
        <v>0</v>
      </c>
      <c r="K186" s="62">
        <f>'Heros Special X'!K186</f>
        <v>0</v>
      </c>
      <c r="L186" s="62">
        <f>'Heros Special X'!L186</f>
        <v>0.7</v>
      </c>
      <c r="M186" s="62">
        <f>'Heros Special X'!M186</f>
        <v>1</v>
      </c>
      <c r="N186" s="62">
        <f>'Heros Special X'!N186</f>
        <v>0</v>
      </c>
      <c r="O186" s="62">
        <f>'Heros Special X'!O186</f>
        <v>0</v>
      </c>
      <c r="P186" s="62">
        <f>'Heros Special X'!P186</f>
        <v>0</v>
      </c>
      <c r="Q186" s="62">
        <f>'Heros Special X'!Q186</f>
        <v>0</v>
      </c>
      <c r="R186" s="81">
        <f>'Heros Special X'!Q186</f>
        <v>0</v>
      </c>
      <c r="S186" s="81">
        <f>'Heros Special X'!T186</f>
        <v>0</v>
      </c>
      <c r="T186" s="81">
        <f>'Heros Special X'!U186</f>
        <v>0</v>
      </c>
      <c r="U186" s="81">
        <f>'Heros Special X'!V186</f>
        <v>0</v>
      </c>
      <c r="V186" s="81">
        <f>'Heros Special X'!W186</f>
        <v>0</v>
      </c>
    </row>
    <row r="187" spans="1:22" x14ac:dyDescent="0.15">
      <c r="A187" s="26" t="b">
        <f>AND(IF((B187=Calculator!$B$45),1,0),IF((E187=Calculator!$D$45),1,0), IF((C187=Calculator!$G$45),1,0))</f>
        <v>0</v>
      </c>
      <c r="B187" s="62" t="str">
        <f>'Heros Special X'!B187</f>
        <v>Ardan</v>
      </c>
      <c r="C187" s="62" t="str">
        <f>'Heros Special X'!C187</f>
        <v>B</v>
      </c>
      <c r="D187" s="62" t="str">
        <f>'Heros Special X'!D187</f>
        <v>Blood for Blood</v>
      </c>
      <c r="E187" s="62">
        <f>'Heros Special X'!E187</f>
        <v>4</v>
      </c>
      <c r="F187" s="62">
        <f>'Heros Special X'!F187</f>
        <v>0</v>
      </c>
      <c r="G187" s="62">
        <f>'Heros Special X'!G187</f>
        <v>0</v>
      </c>
      <c r="H187" s="62">
        <f>'Heros Special X'!H187</f>
        <v>150</v>
      </c>
      <c r="I187" s="62">
        <f>'Heros Special X'!I187</f>
        <v>0</v>
      </c>
      <c r="J187" s="62">
        <f>'Heros Special X'!J187</f>
        <v>0</v>
      </c>
      <c r="K187" s="62">
        <f>'Heros Special X'!K187</f>
        <v>0</v>
      </c>
      <c r="L187" s="62">
        <f>'Heros Special X'!L187</f>
        <v>0.7</v>
      </c>
      <c r="M187" s="62">
        <f>'Heros Special X'!M187</f>
        <v>1</v>
      </c>
      <c r="N187" s="62">
        <f>'Heros Special X'!N187</f>
        <v>0</v>
      </c>
      <c r="O187" s="62">
        <f>'Heros Special X'!O187</f>
        <v>0</v>
      </c>
      <c r="P187" s="62">
        <f>'Heros Special X'!P187</f>
        <v>0</v>
      </c>
      <c r="Q187" s="62">
        <f>'Heros Special X'!Q187</f>
        <v>0</v>
      </c>
      <c r="R187" s="81">
        <f>'Heros Special X'!Q187</f>
        <v>0</v>
      </c>
      <c r="S187" s="81">
        <f>'Heros Special X'!T187</f>
        <v>0</v>
      </c>
      <c r="T187" s="81">
        <f>'Heros Special X'!U187</f>
        <v>0</v>
      </c>
      <c r="U187" s="81">
        <f>'Heros Special X'!V187</f>
        <v>0</v>
      </c>
      <c r="V187" s="81">
        <f>'Heros Special X'!W187</f>
        <v>0</v>
      </c>
    </row>
    <row r="188" spans="1:22" x14ac:dyDescent="0.15">
      <c r="A188" s="26" t="b">
        <f>AND(IF((B188=Calculator!$B$45),1,0),IF((E188=Calculator!$D$45),1,0), IF((C188=Calculator!$G$45),1,0))</f>
        <v>0</v>
      </c>
      <c r="B188" s="62" t="str">
        <f>'Heros Special X'!B188</f>
        <v>Ardan</v>
      </c>
      <c r="C188" s="62" t="str">
        <f>'Heros Special X'!C188</f>
        <v>B</v>
      </c>
      <c r="D188" s="62" t="str">
        <f>'Heros Special X'!D188</f>
        <v>Blood for Blood</v>
      </c>
      <c r="E188" s="62">
        <f>'Heros Special X'!E188</f>
        <v>5</v>
      </c>
      <c r="F188" s="62">
        <f>'Heros Special X'!F188</f>
        <v>0</v>
      </c>
      <c r="G188" s="62">
        <f>'Heros Special X'!G188</f>
        <v>0</v>
      </c>
      <c r="H188" s="62">
        <f>'Heros Special X'!H188</f>
        <v>190</v>
      </c>
      <c r="I188" s="62">
        <f>'Heros Special X'!I188</f>
        <v>0</v>
      </c>
      <c r="J188" s="62">
        <f>'Heros Special X'!J188</f>
        <v>0</v>
      </c>
      <c r="K188" s="62">
        <f>'Heros Special X'!K188</f>
        <v>0</v>
      </c>
      <c r="L188" s="62">
        <f>'Heros Special X'!L188</f>
        <v>0.95</v>
      </c>
      <c r="M188" s="62">
        <f>'Heros Special X'!M188</f>
        <v>1.25</v>
      </c>
      <c r="N188" s="62">
        <f>'Heros Special X'!N188</f>
        <v>0</v>
      </c>
      <c r="O188" s="62">
        <f>'Heros Special X'!O188</f>
        <v>0</v>
      </c>
      <c r="P188" s="62">
        <f>'Heros Special X'!P188</f>
        <v>0</v>
      </c>
      <c r="Q188" s="62">
        <f>'Heros Special X'!Q188</f>
        <v>0</v>
      </c>
      <c r="R188" s="81">
        <f>'Heros Special X'!Q188</f>
        <v>0</v>
      </c>
      <c r="S188" s="81">
        <f>'Heros Special X'!T188</f>
        <v>0</v>
      </c>
      <c r="T188" s="81">
        <f>'Heros Special X'!U188</f>
        <v>0</v>
      </c>
      <c r="U188" s="81">
        <f>'Heros Special X'!V188</f>
        <v>0</v>
      </c>
      <c r="V188" s="81">
        <f>'Heros Special X'!W188</f>
        <v>0</v>
      </c>
    </row>
    <row r="189" spans="1:22" x14ac:dyDescent="0.15">
      <c r="A189" s="26" t="b">
        <f>AND(IF((B189=Calculator!$B$45),1,0),IF((E189=Calculator!$D$45),1,0), IF((C189=Calculator!$G$45),1,0))</f>
        <v>0</v>
      </c>
      <c r="B189" s="62">
        <f>'Heros Special X'!B189</f>
        <v>0</v>
      </c>
      <c r="C189" s="62">
        <f>'Heros Special X'!C189</f>
        <v>0</v>
      </c>
      <c r="D189" s="62">
        <f>'Heros Special X'!D189</f>
        <v>0</v>
      </c>
      <c r="E189" s="62">
        <f>'Heros Special X'!E189</f>
        <v>0</v>
      </c>
      <c r="F189" s="62" t="str">
        <f>'Heros Special X'!F189</f>
        <v>Cooldown</v>
      </c>
      <c r="G189" s="62" t="str">
        <f>'Heros Special X'!G189</f>
        <v>Energy Cost</v>
      </c>
      <c r="H189" s="62" t="str">
        <f>'Heros Special X'!H189</f>
        <v>Damage</v>
      </c>
      <c r="I189" s="62">
        <f>'Heros Special X'!I189</f>
        <v>0</v>
      </c>
      <c r="J189" s="62">
        <f>'Heros Special X'!J189</f>
        <v>0</v>
      </c>
      <c r="K189" s="62">
        <f>'Heros Special X'!K189</f>
        <v>0</v>
      </c>
      <c r="L189" s="62" t="str">
        <f>'Heros Special X'!L189</f>
        <v>Crystal Ratio</v>
      </c>
      <c r="M189" s="62" t="str">
        <f>'Heros Special X'!M189</f>
        <v>Weapon Ratio</v>
      </c>
      <c r="N189" s="62">
        <f>'Heros Special X'!N189</f>
        <v>0</v>
      </c>
      <c r="O189" s="62">
        <f>'Heros Special X'!O189</f>
        <v>0</v>
      </c>
      <c r="P189" s="62">
        <f>'Heros Special X'!P189</f>
        <v>0</v>
      </c>
      <c r="Q189" s="62">
        <f>'Heros Special X'!Q189</f>
        <v>0</v>
      </c>
      <c r="R189" s="81">
        <f>'Heros Special X'!Q189</f>
        <v>0</v>
      </c>
      <c r="S189" s="81" t="str">
        <f>'Heros Special X'!T189</f>
        <v>Stun Duration</v>
      </c>
      <c r="T189" s="81" t="str">
        <f>'Heros Special X'!U189</f>
        <v>Duration</v>
      </c>
      <c r="U189" s="81">
        <f>'Heros Special X'!V189</f>
        <v>0</v>
      </c>
      <c r="V189" s="81">
        <f>'Heros Special X'!W189</f>
        <v>0</v>
      </c>
    </row>
    <row r="190" spans="1:22" x14ac:dyDescent="0.15">
      <c r="A190" s="26" t="b">
        <f>AND(IF((B190=Calculator!$B$45),1,0),IF((E190=Calculator!$D$45),1,0), IF((C190=Calculator!$G$45),1,0))</f>
        <v>0</v>
      </c>
      <c r="B190" s="62" t="str">
        <f>'Heros Special X'!B190</f>
        <v>Ardan</v>
      </c>
      <c r="C190" s="62" t="str">
        <f>'Heros Special X'!C190</f>
        <v>C</v>
      </c>
      <c r="D190" s="62" t="str">
        <f>'Heros Special X'!D190</f>
        <v>Gauntlet</v>
      </c>
      <c r="E190" s="62">
        <f>'Heros Special X'!E190</f>
        <v>1</v>
      </c>
      <c r="F190" s="62">
        <f>'Heros Special X'!F190</f>
        <v>110</v>
      </c>
      <c r="G190" s="62">
        <f>'Heros Special X'!G190</f>
        <v>0</v>
      </c>
      <c r="H190" s="62">
        <f>'Heros Special X'!H190</f>
        <v>350</v>
      </c>
      <c r="I190" s="62">
        <f>'Heros Special X'!I190</f>
        <v>0</v>
      </c>
      <c r="J190" s="62">
        <f>'Heros Special X'!J190</f>
        <v>0</v>
      </c>
      <c r="K190" s="62">
        <f>'Heros Special X'!K190</f>
        <v>0</v>
      </c>
      <c r="L190" s="62">
        <f>'Heros Special X'!L190</f>
        <v>1</v>
      </c>
      <c r="M190" s="62">
        <f>'Heros Special X'!M190</f>
        <v>0</v>
      </c>
      <c r="N190" s="62">
        <f>'Heros Special X'!N190</f>
        <v>0</v>
      </c>
      <c r="O190" s="62">
        <f>'Heros Special X'!O190</f>
        <v>0</v>
      </c>
      <c r="P190" s="62">
        <f>'Heros Special X'!P190</f>
        <v>0</v>
      </c>
      <c r="Q190" s="62">
        <f>'Heros Special X'!Q190</f>
        <v>0</v>
      </c>
      <c r="R190" s="81">
        <f>'Heros Special X'!Q190</f>
        <v>0</v>
      </c>
      <c r="S190" s="81">
        <f>'Heros Special X'!T190</f>
        <v>2</v>
      </c>
      <c r="T190" s="81">
        <f>'Heros Special X'!U190</f>
        <v>4</v>
      </c>
      <c r="U190" s="81">
        <f>'Heros Special X'!V190</f>
        <v>0</v>
      </c>
      <c r="V190" s="81">
        <f>'Heros Special X'!W190</f>
        <v>0</v>
      </c>
    </row>
    <row r="191" spans="1:22" x14ac:dyDescent="0.15">
      <c r="A191" s="26" t="b">
        <f>AND(IF((B191=Calculator!$B$45),1,0),IF((E191=Calculator!$D$45),1,0), IF((C191=Calculator!$G$45),1,0))</f>
        <v>0</v>
      </c>
      <c r="B191" s="62" t="str">
        <f>'Heros Special X'!B191</f>
        <v>Ardan</v>
      </c>
      <c r="C191" s="62" t="str">
        <f>'Heros Special X'!C191</f>
        <v>C</v>
      </c>
      <c r="D191" s="62" t="str">
        <f>'Heros Special X'!D191</f>
        <v>Gauntlet</v>
      </c>
      <c r="E191" s="62">
        <f>'Heros Special X'!E191</f>
        <v>2</v>
      </c>
      <c r="F191" s="62">
        <f>'Heros Special X'!F191</f>
        <v>100</v>
      </c>
      <c r="G191" s="62">
        <f>'Heros Special X'!G191</f>
        <v>0</v>
      </c>
      <c r="H191" s="62">
        <f>'Heros Special X'!H191</f>
        <v>500</v>
      </c>
      <c r="I191" s="62">
        <f>'Heros Special X'!I191</f>
        <v>0</v>
      </c>
      <c r="J191" s="62">
        <f>'Heros Special X'!J191</f>
        <v>0</v>
      </c>
      <c r="K191" s="62">
        <f>'Heros Special X'!K191</f>
        <v>0</v>
      </c>
      <c r="L191" s="62">
        <f>'Heros Special X'!L191</f>
        <v>1</v>
      </c>
      <c r="M191" s="62">
        <f>'Heros Special X'!M191</f>
        <v>0</v>
      </c>
      <c r="N191" s="62">
        <f>'Heros Special X'!N191</f>
        <v>0</v>
      </c>
      <c r="O191" s="62">
        <f>'Heros Special X'!O191</f>
        <v>0</v>
      </c>
      <c r="P191" s="62">
        <f>'Heros Special X'!P191</f>
        <v>0</v>
      </c>
      <c r="Q191" s="62">
        <f>'Heros Special X'!Q191</f>
        <v>0</v>
      </c>
      <c r="R191" s="81">
        <f>'Heros Special X'!Q191</f>
        <v>0</v>
      </c>
      <c r="S191" s="81">
        <f>'Heros Special X'!T191</f>
        <v>2</v>
      </c>
      <c r="T191" s="81">
        <f>'Heros Special X'!U191</f>
        <v>6</v>
      </c>
      <c r="U191" s="81">
        <f>'Heros Special X'!V191</f>
        <v>0</v>
      </c>
      <c r="V191" s="81">
        <f>'Heros Special X'!W191</f>
        <v>0</v>
      </c>
    </row>
    <row r="192" spans="1:22" x14ac:dyDescent="0.15">
      <c r="A192" s="26" t="b">
        <f>AND(IF((B192=Calculator!$B$45),1,0),IF((E192=Calculator!$D$45),1,0), IF((C192=Calculator!$G$45),1,0))</f>
        <v>0</v>
      </c>
      <c r="B192" s="62" t="str">
        <f>'Heros Special X'!B192</f>
        <v>Ardan</v>
      </c>
      <c r="C192" s="62" t="str">
        <f>'Heros Special X'!C192</f>
        <v>C</v>
      </c>
      <c r="D192" s="62" t="str">
        <f>'Heros Special X'!D192</f>
        <v>Gauntlet</v>
      </c>
      <c r="E192" s="62">
        <f>'Heros Special X'!E192</f>
        <v>3</v>
      </c>
      <c r="F192" s="62">
        <f>'Heros Special X'!F192</f>
        <v>90</v>
      </c>
      <c r="G192" s="62">
        <f>'Heros Special X'!G192</f>
        <v>0</v>
      </c>
      <c r="H192" s="62">
        <f>'Heros Special X'!H192</f>
        <v>650</v>
      </c>
      <c r="I192" s="62">
        <f>'Heros Special X'!I192</f>
        <v>0</v>
      </c>
      <c r="J192" s="62">
        <f>'Heros Special X'!J192</f>
        <v>0</v>
      </c>
      <c r="K192" s="62">
        <f>'Heros Special X'!K192</f>
        <v>0</v>
      </c>
      <c r="L192" s="62">
        <f>'Heros Special X'!L192</f>
        <v>1</v>
      </c>
      <c r="M192" s="62">
        <f>'Heros Special X'!M192</f>
        <v>0</v>
      </c>
      <c r="N192" s="62">
        <f>'Heros Special X'!N192</f>
        <v>0</v>
      </c>
      <c r="O192" s="62">
        <f>'Heros Special X'!O192</f>
        <v>0</v>
      </c>
      <c r="P192" s="62">
        <f>'Heros Special X'!P192</f>
        <v>0</v>
      </c>
      <c r="Q192" s="62">
        <f>'Heros Special X'!Q192</f>
        <v>0</v>
      </c>
      <c r="R192" s="81">
        <f>'Heros Special X'!Q192</f>
        <v>0</v>
      </c>
      <c r="S192" s="81">
        <f>'Heros Special X'!T192</f>
        <v>2</v>
      </c>
      <c r="T192" s="81">
        <f>'Heros Special X'!U192</f>
        <v>8</v>
      </c>
      <c r="U192" s="81">
        <f>'Heros Special X'!V192</f>
        <v>0</v>
      </c>
      <c r="V192" s="81">
        <f>'Heros Special X'!W192</f>
        <v>0</v>
      </c>
    </row>
    <row r="193" spans="1:22" x14ac:dyDescent="0.15">
      <c r="A193" s="26" t="b">
        <f>AND(IF((B193=Calculator!$B$45),1,0),IF((E193=Calculator!$D$45),1,0), IF((C193=Calculator!$G$45),1,0))</f>
        <v>0</v>
      </c>
      <c r="B193" s="62">
        <f>'Heros Special X'!B193</f>
        <v>0</v>
      </c>
      <c r="C193" s="62">
        <f>'Heros Special X'!C193</f>
        <v>0</v>
      </c>
      <c r="D193" s="62">
        <f>'Heros Special X'!D193</f>
        <v>0</v>
      </c>
      <c r="E193" s="62">
        <f>'Heros Special X'!E193</f>
        <v>0</v>
      </c>
      <c r="F193" s="62" t="str">
        <f>'Heros Special X'!F193</f>
        <v>Cooldown</v>
      </c>
      <c r="G193" s="62" t="str">
        <f>'Heros Special X'!G193</f>
        <v>Energy Cost</v>
      </c>
      <c r="H193" s="62" t="str">
        <f>'Heros Special X'!H193</f>
        <v>Damage</v>
      </c>
      <c r="I193" s="62">
        <f>'Heros Special X'!I193</f>
        <v>0</v>
      </c>
      <c r="J193" s="62" t="str">
        <f>'Heros Special X'!J193</f>
        <v>Nova Damage</v>
      </c>
      <c r="K193" s="62" t="str">
        <f>'Heros Special X'!K193</f>
        <v>Crystal Ratio</v>
      </c>
      <c r="L193" s="62" t="str">
        <f>'Heros Special X'!L193</f>
        <v>Crystal Ratio</v>
      </c>
      <c r="M193" s="62" t="str">
        <f>'Heros Special X'!M193</f>
        <v>Weapon Ratio</v>
      </c>
      <c r="N193" s="62">
        <f>'Heros Special X'!N193</f>
        <v>0</v>
      </c>
      <c r="O193" s="62">
        <f>'Heros Special X'!O193</f>
        <v>0</v>
      </c>
      <c r="P193" s="62">
        <f>'Heros Special X'!P193</f>
        <v>0</v>
      </c>
      <c r="Q193" s="62">
        <f>'Heros Special X'!Q193</f>
        <v>0</v>
      </c>
      <c r="R193" s="81">
        <f>'Heros Special X'!Q193</f>
        <v>0</v>
      </c>
      <c r="S193" s="81">
        <f>'Heros Special X'!T193</f>
        <v>0</v>
      </c>
      <c r="T193" s="81">
        <f>'Heros Special X'!U193</f>
        <v>0</v>
      </c>
      <c r="U193" s="81" t="str">
        <f>'Heros Special X'!V193</f>
        <v>Range</v>
      </c>
      <c r="V193" s="81">
        <f>'Heros Special X'!W193</f>
        <v>0</v>
      </c>
    </row>
    <row r="194" spans="1:22" x14ac:dyDescent="0.15">
      <c r="A194" s="26" t="b">
        <f>AND(IF((B194=Calculator!$B$45),1,0),IF((E194=Calculator!$D$45),1,0), IF((C194=Calculator!$G$45),1,0))</f>
        <v>0</v>
      </c>
      <c r="B194" s="62" t="str">
        <f>'Heros Special X'!B194</f>
        <v>Celeste</v>
      </c>
      <c r="C194" s="62" t="str">
        <f>'Heros Special X'!C194</f>
        <v>A</v>
      </c>
      <c r="D194" s="62" t="str">
        <f>'Heros Special X'!D194</f>
        <v>Heliogenesis</v>
      </c>
      <c r="E194" s="62">
        <f>'Heros Special X'!E194</f>
        <v>1</v>
      </c>
      <c r="F194" s="62">
        <f>'Heros Special X'!F194</f>
        <v>3</v>
      </c>
      <c r="G194" s="62">
        <f>'Heros Special X'!G194</f>
        <v>50</v>
      </c>
      <c r="H194" s="62">
        <f>'Heros Special X'!H194</f>
        <v>120</v>
      </c>
      <c r="I194" s="62">
        <f>'Heros Special X'!I194</f>
        <v>0</v>
      </c>
      <c r="J194" s="62">
        <f>'Heros Special X'!J194</f>
        <v>150</v>
      </c>
      <c r="K194" s="62">
        <f>'Heros Special X'!K194</f>
        <v>1.75</v>
      </c>
      <c r="L194" s="62">
        <f>'Heros Special X'!L194</f>
        <v>1.25</v>
      </c>
      <c r="M194" s="62">
        <f>'Heros Special X'!M194</f>
        <v>0</v>
      </c>
      <c r="N194" s="62">
        <f>'Heros Special X'!N194</f>
        <v>0</v>
      </c>
      <c r="O194" s="62">
        <f>'Heros Special X'!O194</f>
        <v>0</v>
      </c>
      <c r="P194" s="62">
        <f>'Heros Special X'!P194</f>
        <v>0</v>
      </c>
      <c r="Q194" s="62">
        <f>'Heros Special X'!Q194</f>
        <v>0</v>
      </c>
      <c r="R194" s="81">
        <f>'Heros Special X'!Q194</f>
        <v>0</v>
      </c>
      <c r="S194" s="81">
        <f>'Heros Special X'!T194</f>
        <v>0</v>
      </c>
      <c r="T194" s="81">
        <f>'Heros Special X'!U194</f>
        <v>0</v>
      </c>
      <c r="U194" s="81">
        <f>'Heros Special X'!V194</f>
        <v>7</v>
      </c>
      <c r="V194" s="81">
        <f>'Heros Special X'!W194</f>
        <v>0</v>
      </c>
    </row>
    <row r="195" spans="1:22" x14ac:dyDescent="0.15">
      <c r="A195" s="26" t="b">
        <f>AND(IF((B195=Calculator!$B$45),1,0),IF((E195=Calculator!$D$45),1,0), IF((C195=Calculator!$G$45),1,0))</f>
        <v>0</v>
      </c>
      <c r="B195" s="62" t="str">
        <f>'Heros Special X'!B195</f>
        <v>Celeste</v>
      </c>
      <c r="C195" s="62" t="str">
        <f>'Heros Special X'!C195</f>
        <v>A</v>
      </c>
      <c r="D195" s="62" t="str">
        <f>'Heros Special X'!D195</f>
        <v>Heliogenesis</v>
      </c>
      <c r="E195" s="62">
        <f>'Heros Special X'!E195</f>
        <v>2</v>
      </c>
      <c r="F195" s="62">
        <f>'Heros Special X'!F195</f>
        <v>2.5</v>
      </c>
      <c r="G195" s="62">
        <f>'Heros Special X'!G195</f>
        <v>50</v>
      </c>
      <c r="H195" s="62">
        <f>'Heros Special X'!H195</f>
        <v>150</v>
      </c>
      <c r="I195" s="62">
        <f>'Heros Special X'!I195</f>
        <v>0</v>
      </c>
      <c r="J195" s="62">
        <f>'Heros Special X'!J195</f>
        <v>190</v>
      </c>
      <c r="K195" s="62">
        <f>'Heros Special X'!K195</f>
        <v>1.75</v>
      </c>
      <c r="L195" s="62">
        <f>'Heros Special X'!L195</f>
        <v>1.25</v>
      </c>
      <c r="M195" s="62">
        <f>'Heros Special X'!M195</f>
        <v>0</v>
      </c>
      <c r="N195" s="62">
        <f>'Heros Special X'!N195</f>
        <v>0</v>
      </c>
      <c r="O195" s="62">
        <f>'Heros Special X'!O195</f>
        <v>0</v>
      </c>
      <c r="P195" s="62">
        <f>'Heros Special X'!P195</f>
        <v>0</v>
      </c>
      <c r="Q195" s="62">
        <f>'Heros Special X'!Q195</f>
        <v>0</v>
      </c>
      <c r="R195" s="81">
        <f>'Heros Special X'!Q195</f>
        <v>0</v>
      </c>
      <c r="S195" s="81">
        <f>'Heros Special X'!T195</f>
        <v>0</v>
      </c>
      <c r="T195" s="81">
        <f>'Heros Special X'!U195</f>
        <v>0</v>
      </c>
      <c r="U195" s="81">
        <f>'Heros Special X'!V195</f>
        <v>7</v>
      </c>
      <c r="V195" s="81">
        <f>'Heros Special X'!W195</f>
        <v>0</v>
      </c>
    </row>
    <row r="196" spans="1:22" x14ac:dyDescent="0.15">
      <c r="A196" s="26" t="b">
        <f>AND(IF((B196=Calculator!$B$45),1,0),IF((E196=Calculator!$D$45),1,0), IF((C196=Calculator!$G$45),1,0))</f>
        <v>0</v>
      </c>
      <c r="B196" s="62" t="str">
        <f>'Heros Special X'!B196</f>
        <v>Celeste</v>
      </c>
      <c r="C196" s="62" t="str">
        <f>'Heros Special X'!C196</f>
        <v>A</v>
      </c>
      <c r="D196" s="62" t="str">
        <f>'Heros Special X'!D196</f>
        <v>Heliogenesis</v>
      </c>
      <c r="E196" s="62">
        <f>'Heros Special X'!E196</f>
        <v>3</v>
      </c>
      <c r="F196" s="62">
        <f>'Heros Special X'!F196</f>
        <v>2</v>
      </c>
      <c r="G196" s="62">
        <f>'Heros Special X'!G196</f>
        <v>50</v>
      </c>
      <c r="H196" s="62">
        <f>'Heros Special X'!H196</f>
        <v>180</v>
      </c>
      <c r="I196" s="62">
        <f>'Heros Special X'!I196</f>
        <v>0</v>
      </c>
      <c r="J196" s="62">
        <f>'Heros Special X'!J196</f>
        <v>230</v>
      </c>
      <c r="K196" s="62">
        <f>'Heros Special X'!K196</f>
        <v>1.75</v>
      </c>
      <c r="L196" s="62">
        <f>'Heros Special X'!L196</f>
        <v>1.25</v>
      </c>
      <c r="M196" s="62">
        <f>'Heros Special X'!M196</f>
        <v>0</v>
      </c>
      <c r="N196" s="62">
        <f>'Heros Special X'!N196</f>
        <v>0</v>
      </c>
      <c r="O196" s="62">
        <f>'Heros Special X'!O196</f>
        <v>0</v>
      </c>
      <c r="P196" s="62">
        <f>'Heros Special X'!P196</f>
        <v>0</v>
      </c>
      <c r="Q196" s="62">
        <f>'Heros Special X'!Q196</f>
        <v>0</v>
      </c>
      <c r="R196" s="81">
        <f>'Heros Special X'!Q196</f>
        <v>0</v>
      </c>
      <c r="S196" s="81">
        <f>'Heros Special X'!T196</f>
        <v>0</v>
      </c>
      <c r="T196" s="81">
        <f>'Heros Special X'!U196</f>
        <v>0</v>
      </c>
      <c r="U196" s="81">
        <f>'Heros Special X'!V196</f>
        <v>7</v>
      </c>
      <c r="V196" s="81">
        <f>'Heros Special X'!W196</f>
        <v>0</v>
      </c>
    </row>
    <row r="197" spans="1:22" x14ac:dyDescent="0.15">
      <c r="A197" s="26" t="b">
        <f>AND(IF((B197=Calculator!$B$45),1,0),IF((E197=Calculator!$D$45),1,0), IF((C197=Calculator!$G$45),1,0))</f>
        <v>0</v>
      </c>
      <c r="B197" s="62" t="str">
        <f>'Heros Special X'!B197</f>
        <v>Celeste</v>
      </c>
      <c r="C197" s="62" t="str">
        <f>'Heros Special X'!C197</f>
        <v>A</v>
      </c>
      <c r="D197" s="62" t="str">
        <f>'Heros Special X'!D197</f>
        <v>Heliogenesis</v>
      </c>
      <c r="E197" s="62">
        <f>'Heros Special X'!E197</f>
        <v>4</v>
      </c>
      <c r="F197" s="62">
        <f>'Heros Special X'!F197</f>
        <v>1.5</v>
      </c>
      <c r="G197" s="62">
        <f>'Heros Special X'!G197</f>
        <v>50</v>
      </c>
      <c r="H197" s="62">
        <f>'Heros Special X'!H197</f>
        <v>210</v>
      </c>
      <c r="I197" s="62">
        <f>'Heros Special X'!I197</f>
        <v>0</v>
      </c>
      <c r="J197" s="62">
        <f>'Heros Special X'!J197</f>
        <v>270</v>
      </c>
      <c r="K197" s="62">
        <f>'Heros Special X'!K197</f>
        <v>1.75</v>
      </c>
      <c r="L197" s="62">
        <f>'Heros Special X'!L197</f>
        <v>1.25</v>
      </c>
      <c r="M197" s="62">
        <f>'Heros Special X'!M197</f>
        <v>0</v>
      </c>
      <c r="N197" s="62">
        <f>'Heros Special X'!N197</f>
        <v>0</v>
      </c>
      <c r="O197" s="62">
        <f>'Heros Special X'!O197</f>
        <v>0</v>
      </c>
      <c r="P197" s="62">
        <f>'Heros Special X'!P197</f>
        <v>0</v>
      </c>
      <c r="Q197" s="62">
        <f>'Heros Special X'!Q197</f>
        <v>0</v>
      </c>
      <c r="R197" s="81">
        <f>'Heros Special X'!Q197</f>
        <v>0</v>
      </c>
      <c r="S197" s="81">
        <f>'Heros Special X'!T197</f>
        <v>0</v>
      </c>
      <c r="T197" s="81">
        <f>'Heros Special X'!U197</f>
        <v>0</v>
      </c>
      <c r="U197" s="81">
        <f>'Heros Special X'!V197</f>
        <v>7</v>
      </c>
      <c r="V197" s="81">
        <f>'Heros Special X'!W197</f>
        <v>0</v>
      </c>
    </row>
    <row r="198" spans="1:22" x14ac:dyDescent="0.15">
      <c r="A198" s="26" t="b">
        <f>AND(IF((B198=Calculator!$B$45),1,0),IF((E198=Calculator!$D$45),1,0), IF((C198=Calculator!$G$45),1,0))</f>
        <v>0</v>
      </c>
      <c r="B198" s="62" t="str">
        <f>'Heros Special X'!B198</f>
        <v>Celeste</v>
      </c>
      <c r="C198" s="62" t="str">
        <f>'Heros Special X'!C198</f>
        <v>A</v>
      </c>
      <c r="D198" s="62" t="str">
        <f>'Heros Special X'!D198</f>
        <v>Heliogenesis</v>
      </c>
      <c r="E198" s="62">
        <f>'Heros Special X'!E198</f>
        <v>5</v>
      </c>
      <c r="F198" s="62">
        <f>'Heros Special X'!F198</f>
        <v>1</v>
      </c>
      <c r="G198" s="62">
        <f>'Heros Special X'!G198</f>
        <v>50</v>
      </c>
      <c r="H198" s="62">
        <f>'Heros Special X'!H198</f>
        <v>240</v>
      </c>
      <c r="I198" s="62">
        <f>'Heros Special X'!I198</f>
        <v>0</v>
      </c>
      <c r="J198" s="62">
        <f>'Heros Special X'!J198</f>
        <v>310</v>
      </c>
      <c r="K198" s="62">
        <f>'Heros Special X'!K198</f>
        <v>1.75</v>
      </c>
      <c r="L198" s="62">
        <f>'Heros Special X'!L198</f>
        <v>1.25</v>
      </c>
      <c r="M198" s="62">
        <f>'Heros Special X'!M198</f>
        <v>0</v>
      </c>
      <c r="N198" s="62">
        <f>'Heros Special X'!N198</f>
        <v>0</v>
      </c>
      <c r="O198" s="62">
        <f>'Heros Special X'!O198</f>
        <v>0</v>
      </c>
      <c r="P198" s="62">
        <f>'Heros Special X'!P198</f>
        <v>0</v>
      </c>
      <c r="Q198" s="62">
        <f>'Heros Special X'!Q198</f>
        <v>0</v>
      </c>
      <c r="R198" s="81">
        <f>'Heros Special X'!Q198</f>
        <v>0</v>
      </c>
      <c r="S198" s="81">
        <f>'Heros Special X'!T198</f>
        <v>0</v>
      </c>
      <c r="T198" s="81">
        <f>'Heros Special X'!U198</f>
        <v>0</v>
      </c>
      <c r="U198" s="81">
        <f>'Heros Special X'!V198</f>
        <v>9</v>
      </c>
      <c r="V198" s="81">
        <f>'Heros Special X'!W198</f>
        <v>0</v>
      </c>
    </row>
    <row r="199" spans="1:22" x14ac:dyDescent="0.15">
      <c r="A199" s="26" t="b">
        <f>AND(IF((B199=Calculator!$B$45),1,0),IF((E199=Calculator!$D$45),1,0), IF((C199=Calculator!$G$45),1,0))</f>
        <v>0</v>
      </c>
      <c r="B199" s="62">
        <f>'Heros Special X'!B199</f>
        <v>0</v>
      </c>
      <c r="C199" s="62">
        <f>'Heros Special X'!C199</f>
        <v>0</v>
      </c>
      <c r="D199" s="62">
        <f>'Heros Special X'!D199</f>
        <v>0</v>
      </c>
      <c r="E199" s="62">
        <f>'Heros Special X'!E199</f>
        <v>0</v>
      </c>
      <c r="F199" s="62" t="str">
        <f>'Heros Special X'!F199</f>
        <v>Cooldown</v>
      </c>
      <c r="G199" s="62" t="str">
        <f>'Heros Special X'!G199</f>
        <v>Energy Cost</v>
      </c>
      <c r="H199" s="62" t="str">
        <f>'Heros Special X'!H199</f>
        <v>Damage</v>
      </c>
      <c r="I199" s="62">
        <f>'Heros Special X'!I199</f>
        <v>0</v>
      </c>
      <c r="J199" s="62">
        <f>'Heros Special X'!J199</f>
        <v>0</v>
      </c>
      <c r="K199" s="62">
        <f>'Heros Special X'!K199</f>
        <v>0</v>
      </c>
      <c r="L199" s="62" t="str">
        <f>'Heros Special X'!L199</f>
        <v>Crystal Ratio</v>
      </c>
      <c r="M199" s="62" t="str">
        <f>'Heros Special X'!M199</f>
        <v>Weapon Ratio</v>
      </c>
      <c r="N199" s="62">
        <f>'Heros Special X'!N199</f>
        <v>0</v>
      </c>
      <c r="O199" s="62">
        <f>'Heros Special X'!O199</f>
        <v>0</v>
      </c>
      <c r="P199" s="62">
        <f>'Heros Special X'!P199</f>
        <v>0</v>
      </c>
      <c r="Q199" s="62">
        <f>'Heros Special X'!Q199</f>
        <v>0</v>
      </c>
      <c r="R199" s="81">
        <f>'Heros Special X'!Q199</f>
        <v>0</v>
      </c>
      <c r="S199" s="81" t="str">
        <f>'Heros Special X'!T199</f>
        <v>Stun Duration</v>
      </c>
      <c r="T199" s="81" t="str">
        <f>'Heros Special X'!U199</f>
        <v>Duration</v>
      </c>
      <c r="U199" s="81">
        <f>'Heros Special X'!V199</f>
        <v>0</v>
      </c>
      <c r="V199" s="81">
        <f>'Heros Special X'!W199</f>
        <v>0</v>
      </c>
    </row>
    <row r="200" spans="1:22" x14ac:dyDescent="0.15">
      <c r="A200" s="26" t="b">
        <f>AND(IF((B200=Calculator!$B$45),1,0),IF((E200=Calculator!$D$45),1,0), IF((C200=Calculator!$G$45),1,0))</f>
        <v>0</v>
      </c>
      <c r="B200" s="62" t="str">
        <f>'Heros Special X'!B200</f>
        <v>Celeste</v>
      </c>
      <c r="C200" s="62" t="str">
        <f>'Heros Special X'!C200</f>
        <v>B</v>
      </c>
      <c r="D200" s="62" t="str">
        <f>'Heros Special X'!D200</f>
        <v>Core Collapse</v>
      </c>
      <c r="E200" s="62">
        <f>'Heros Special X'!E200</f>
        <v>1</v>
      </c>
      <c r="F200" s="62">
        <f>'Heros Special X'!F200</f>
        <v>24</v>
      </c>
      <c r="G200" s="62">
        <f>'Heros Special X'!G200</f>
        <v>100</v>
      </c>
      <c r="H200" s="62">
        <f>'Heros Special X'!H200</f>
        <v>100</v>
      </c>
      <c r="I200" s="62">
        <f>'Heros Special X'!I200</f>
        <v>0</v>
      </c>
      <c r="J200" s="62">
        <f>'Heros Special X'!J200</f>
        <v>0</v>
      </c>
      <c r="K200" s="62">
        <f>'Heros Special X'!K200</f>
        <v>0</v>
      </c>
      <c r="L200" s="62">
        <f>'Heros Special X'!L200</f>
        <v>0.4</v>
      </c>
      <c r="M200" s="62">
        <f>'Heros Special X'!M200</f>
        <v>0</v>
      </c>
      <c r="N200" s="62">
        <f>'Heros Special X'!N200</f>
        <v>0</v>
      </c>
      <c r="O200" s="62">
        <f>'Heros Special X'!O200</f>
        <v>0</v>
      </c>
      <c r="P200" s="62">
        <f>'Heros Special X'!P200</f>
        <v>0</v>
      </c>
      <c r="Q200" s="62">
        <f>'Heros Special X'!Q200</f>
        <v>0</v>
      </c>
      <c r="R200" s="81">
        <f>'Heros Special X'!Q200</f>
        <v>0</v>
      </c>
      <c r="S200" s="81">
        <f>'Heros Special X'!T200</f>
        <v>1</v>
      </c>
      <c r="T200" s="81">
        <f>'Heros Special X'!U200</f>
        <v>0</v>
      </c>
      <c r="U200" s="81">
        <f>'Heros Special X'!V200</f>
        <v>0</v>
      </c>
      <c r="V200" s="81">
        <f>'Heros Special X'!W200</f>
        <v>0</v>
      </c>
    </row>
    <row r="201" spans="1:22" x14ac:dyDescent="0.15">
      <c r="A201" s="26" t="b">
        <f>AND(IF((B201=Calculator!$B$45),1,0),IF((E201=Calculator!$D$45),1,0), IF((C201=Calculator!$G$45),1,0))</f>
        <v>0</v>
      </c>
      <c r="B201" s="62" t="str">
        <f>'Heros Special X'!B201</f>
        <v>Celeste</v>
      </c>
      <c r="C201" s="62" t="str">
        <f>'Heros Special X'!C201</f>
        <v>B</v>
      </c>
      <c r="D201" s="62" t="str">
        <f>'Heros Special X'!D201</f>
        <v>Core Collapse</v>
      </c>
      <c r="E201" s="62">
        <f>'Heros Special X'!E201</f>
        <v>2</v>
      </c>
      <c r="F201" s="62">
        <f>'Heros Special X'!F201</f>
        <v>22</v>
      </c>
      <c r="G201" s="62">
        <f>'Heros Special X'!G201</f>
        <v>100</v>
      </c>
      <c r="H201" s="62">
        <f>'Heros Special X'!H201</f>
        <v>150</v>
      </c>
      <c r="I201" s="62">
        <f>'Heros Special X'!I201</f>
        <v>0</v>
      </c>
      <c r="J201" s="62">
        <f>'Heros Special X'!J201</f>
        <v>0</v>
      </c>
      <c r="K201" s="62">
        <f>'Heros Special X'!K201</f>
        <v>0</v>
      </c>
      <c r="L201" s="62">
        <f>'Heros Special X'!L201</f>
        <v>0.4</v>
      </c>
      <c r="M201" s="62">
        <f>'Heros Special X'!M201</f>
        <v>0</v>
      </c>
      <c r="N201" s="62">
        <f>'Heros Special X'!N201</f>
        <v>0</v>
      </c>
      <c r="O201" s="62">
        <f>'Heros Special X'!O201</f>
        <v>0</v>
      </c>
      <c r="P201" s="62">
        <f>'Heros Special X'!P201</f>
        <v>0</v>
      </c>
      <c r="Q201" s="62">
        <f>'Heros Special X'!Q201</f>
        <v>0</v>
      </c>
      <c r="R201" s="81">
        <f>'Heros Special X'!Q201</f>
        <v>0</v>
      </c>
      <c r="S201" s="81">
        <f>'Heros Special X'!T201</f>
        <v>1</v>
      </c>
      <c r="T201" s="81">
        <f>'Heros Special X'!U201</f>
        <v>0</v>
      </c>
      <c r="U201" s="81">
        <f>'Heros Special X'!V201</f>
        <v>0</v>
      </c>
      <c r="V201" s="81">
        <f>'Heros Special X'!W201</f>
        <v>0</v>
      </c>
    </row>
    <row r="202" spans="1:22" x14ac:dyDescent="0.15">
      <c r="A202" s="26" t="b">
        <f>AND(IF((B202=Calculator!$B$45),1,0),IF((E202=Calculator!$D$45),1,0), IF((C202=Calculator!$G$45),1,0))</f>
        <v>0</v>
      </c>
      <c r="B202" s="62" t="str">
        <f>'Heros Special X'!B202</f>
        <v>Celeste</v>
      </c>
      <c r="C202" s="62" t="str">
        <f>'Heros Special X'!C202</f>
        <v>B</v>
      </c>
      <c r="D202" s="62" t="str">
        <f>'Heros Special X'!D202</f>
        <v>Core Collapse</v>
      </c>
      <c r="E202" s="62">
        <f>'Heros Special X'!E202</f>
        <v>3</v>
      </c>
      <c r="F202" s="62">
        <f>'Heros Special X'!F202</f>
        <v>20</v>
      </c>
      <c r="G202" s="62">
        <f>'Heros Special X'!G202</f>
        <v>100</v>
      </c>
      <c r="H202" s="62">
        <f>'Heros Special X'!H202</f>
        <v>200</v>
      </c>
      <c r="I202" s="62">
        <f>'Heros Special X'!I202</f>
        <v>0</v>
      </c>
      <c r="J202" s="62">
        <f>'Heros Special X'!J202</f>
        <v>0</v>
      </c>
      <c r="K202" s="62">
        <f>'Heros Special X'!K202</f>
        <v>0</v>
      </c>
      <c r="L202" s="62">
        <f>'Heros Special X'!L202</f>
        <v>0.4</v>
      </c>
      <c r="M202" s="62">
        <f>'Heros Special X'!M202</f>
        <v>0</v>
      </c>
      <c r="N202" s="62">
        <f>'Heros Special X'!N202</f>
        <v>0</v>
      </c>
      <c r="O202" s="62">
        <f>'Heros Special X'!O202</f>
        <v>0</v>
      </c>
      <c r="P202" s="62">
        <f>'Heros Special X'!P202</f>
        <v>0</v>
      </c>
      <c r="Q202" s="62">
        <f>'Heros Special X'!Q202</f>
        <v>0</v>
      </c>
      <c r="R202" s="81">
        <f>'Heros Special X'!Q202</f>
        <v>0</v>
      </c>
      <c r="S202" s="81">
        <f>'Heros Special X'!T202</f>
        <v>1</v>
      </c>
      <c r="T202" s="81">
        <f>'Heros Special X'!U202</f>
        <v>0</v>
      </c>
      <c r="U202" s="81">
        <f>'Heros Special X'!V202</f>
        <v>0</v>
      </c>
      <c r="V202" s="81">
        <f>'Heros Special X'!W202</f>
        <v>0</v>
      </c>
    </row>
    <row r="203" spans="1:22" x14ac:dyDescent="0.15">
      <c r="A203" s="26" t="b">
        <f>AND(IF((B203=Calculator!$B$45),1,0),IF((E203=Calculator!$D$45),1,0), IF((C203=Calculator!$G$45),1,0))</f>
        <v>0</v>
      </c>
      <c r="B203" s="62" t="str">
        <f>'Heros Special X'!B203</f>
        <v>Celeste</v>
      </c>
      <c r="C203" s="62" t="str">
        <f>'Heros Special X'!C203</f>
        <v>B</v>
      </c>
      <c r="D203" s="62" t="str">
        <f>'Heros Special X'!D203</f>
        <v>Core Collapse</v>
      </c>
      <c r="E203" s="62">
        <f>'Heros Special X'!E203</f>
        <v>4</v>
      </c>
      <c r="F203" s="62">
        <f>'Heros Special X'!F203</f>
        <v>18</v>
      </c>
      <c r="G203" s="62">
        <f>'Heros Special X'!G203</f>
        <v>100</v>
      </c>
      <c r="H203" s="62">
        <f>'Heros Special X'!H203</f>
        <v>250</v>
      </c>
      <c r="I203" s="62">
        <f>'Heros Special X'!I203</f>
        <v>0</v>
      </c>
      <c r="J203" s="62">
        <f>'Heros Special X'!J203</f>
        <v>0</v>
      </c>
      <c r="K203" s="62">
        <f>'Heros Special X'!K203</f>
        <v>0</v>
      </c>
      <c r="L203" s="62">
        <f>'Heros Special X'!L203</f>
        <v>0.4</v>
      </c>
      <c r="M203" s="62">
        <f>'Heros Special X'!M203</f>
        <v>0</v>
      </c>
      <c r="N203" s="62">
        <f>'Heros Special X'!N203</f>
        <v>0</v>
      </c>
      <c r="O203" s="62">
        <f>'Heros Special X'!O203</f>
        <v>0</v>
      </c>
      <c r="P203" s="62">
        <f>'Heros Special X'!P203</f>
        <v>0</v>
      </c>
      <c r="Q203" s="62">
        <f>'Heros Special X'!Q203</f>
        <v>0</v>
      </c>
      <c r="R203" s="81">
        <f>'Heros Special X'!Q203</f>
        <v>0</v>
      </c>
      <c r="S203" s="81">
        <f>'Heros Special X'!T203</f>
        <v>1</v>
      </c>
      <c r="T203" s="81">
        <f>'Heros Special X'!U203</f>
        <v>0</v>
      </c>
      <c r="U203" s="81">
        <f>'Heros Special X'!V203</f>
        <v>0</v>
      </c>
      <c r="V203" s="81">
        <f>'Heros Special X'!W203</f>
        <v>0</v>
      </c>
    </row>
    <row r="204" spans="1:22" x14ac:dyDescent="0.15">
      <c r="A204" s="26" t="b">
        <f>AND(IF((B204=Calculator!$B$45),1,0),IF((E204=Calculator!$D$45),1,0), IF((C204=Calculator!$G$45),1,0))</f>
        <v>0</v>
      </c>
      <c r="B204" s="62" t="str">
        <f>'Heros Special X'!B204</f>
        <v>Celeste</v>
      </c>
      <c r="C204" s="62" t="str">
        <f>'Heros Special X'!C204</f>
        <v>B</v>
      </c>
      <c r="D204" s="62" t="str">
        <f>'Heros Special X'!D204</f>
        <v>Core Collapse</v>
      </c>
      <c r="E204" s="62">
        <f>'Heros Special X'!E204</f>
        <v>5</v>
      </c>
      <c r="F204" s="62">
        <f>'Heros Special X'!F204</f>
        <v>10</v>
      </c>
      <c r="G204" s="62">
        <f>'Heros Special X'!G204</f>
        <v>100</v>
      </c>
      <c r="H204" s="62">
        <f>'Heros Special X'!H204</f>
        <v>300</v>
      </c>
      <c r="I204" s="62">
        <f>'Heros Special X'!I204</f>
        <v>0</v>
      </c>
      <c r="J204" s="62">
        <f>'Heros Special X'!J204</f>
        <v>0</v>
      </c>
      <c r="K204" s="62">
        <f>'Heros Special X'!K204</f>
        <v>0</v>
      </c>
      <c r="L204" s="62">
        <f>'Heros Special X'!L204</f>
        <v>0.4</v>
      </c>
      <c r="M204" s="62">
        <f>'Heros Special X'!M204</f>
        <v>0</v>
      </c>
      <c r="N204" s="62">
        <f>'Heros Special X'!N204</f>
        <v>0</v>
      </c>
      <c r="O204" s="62">
        <f>'Heros Special X'!O204</f>
        <v>0</v>
      </c>
      <c r="P204" s="62">
        <f>'Heros Special X'!P204</f>
        <v>0</v>
      </c>
      <c r="Q204" s="62">
        <f>'Heros Special X'!Q204</f>
        <v>0</v>
      </c>
      <c r="R204" s="81">
        <f>'Heros Special X'!Q204</f>
        <v>0</v>
      </c>
      <c r="S204" s="81">
        <f>'Heros Special X'!T204</f>
        <v>1.5</v>
      </c>
      <c r="T204" s="81">
        <f>'Heros Special X'!U204</f>
        <v>0</v>
      </c>
      <c r="U204" s="81">
        <f>'Heros Special X'!V204</f>
        <v>0</v>
      </c>
      <c r="V204" s="81">
        <f>'Heros Special X'!W204</f>
        <v>0</v>
      </c>
    </row>
    <row r="205" spans="1:22" x14ac:dyDescent="0.15">
      <c r="A205" s="26" t="b">
        <f>AND(IF((B205=Calculator!$B$45),1,0),IF((E205=Calculator!$D$45),1,0), IF((C205=Calculator!$G$45),1,0))</f>
        <v>0</v>
      </c>
      <c r="B205" s="62">
        <f>'Heros Special X'!B205</f>
        <v>0</v>
      </c>
      <c r="C205" s="62">
        <f>'Heros Special X'!C205</f>
        <v>0</v>
      </c>
      <c r="D205" s="62">
        <f>'Heros Special X'!D205</f>
        <v>0</v>
      </c>
      <c r="E205" s="62">
        <f>'Heros Special X'!E205</f>
        <v>0</v>
      </c>
      <c r="F205" s="62" t="str">
        <f>'Heros Special X'!F205</f>
        <v>Cooldown</v>
      </c>
      <c r="G205" s="62" t="str">
        <f>'Heros Special X'!G205</f>
        <v>Energy Cost</v>
      </c>
      <c r="H205" s="62" t="str">
        <f>'Heros Special X'!H205</f>
        <v>Damage</v>
      </c>
      <c r="I205" s="62">
        <f>'Heros Special X'!I205</f>
        <v>0</v>
      </c>
      <c r="J205" s="62" t="str">
        <f>'Heros Special X'!J205</f>
        <v>Trailing Star Dmg</v>
      </c>
      <c r="K205" s="62" t="str">
        <f>'Heros Special X'!K205</f>
        <v>Crystal Ratio</v>
      </c>
      <c r="L205" s="62" t="str">
        <f>'Heros Special X'!L205</f>
        <v>Crystal Ratio</v>
      </c>
      <c r="M205" s="62" t="str">
        <f>'Heros Special X'!M205</f>
        <v>Weapon Ratio</v>
      </c>
      <c r="N205" s="62">
        <f>'Heros Special X'!N205</f>
        <v>0</v>
      </c>
      <c r="O205" s="62">
        <f>'Heros Special X'!O205</f>
        <v>0</v>
      </c>
      <c r="P205" s="62">
        <f>'Heros Special X'!P205</f>
        <v>0</v>
      </c>
      <c r="Q205" s="62">
        <f>'Heros Special X'!Q205</f>
        <v>0</v>
      </c>
      <c r="R205" s="81">
        <f>'Heros Special X'!Q205</f>
        <v>0</v>
      </c>
      <c r="S205" s="81" t="str">
        <f>'Heros Special X'!T205</f>
        <v>Stun Duration</v>
      </c>
      <c r="T205" s="81" t="str">
        <f>'Heros Special X'!U205</f>
        <v>Duration</v>
      </c>
      <c r="U205" s="81">
        <f>'Heros Special X'!V205</f>
        <v>0</v>
      </c>
      <c r="V205" s="81">
        <f>'Heros Special X'!W205</f>
        <v>0</v>
      </c>
    </row>
    <row r="206" spans="1:22" x14ac:dyDescent="0.15">
      <c r="A206" s="26" t="b">
        <f>AND(IF((B206=Calculator!$B$45),1,0),IF((E206=Calculator!$D$45),1,0), IF((C206=Calculator!$G$45),1,0))</f>
        <v>0</v>
      </c>
      <c r="B206" s="62" t="str">
        <f>'Heros Special X'!B206</f>
        <v>Celeste</v>
      </c>
      <c r="C206" s="62" t="str">
        <f>'Heros Special X'!C206</f>
        <v>C</v>
      </c>
      <c r="D206" s="62" t="str">
        <f>'Heros Special X'!D206</f>
        <v>Solar Storm</v>
      </c>
      <c r="E206" s="62">
        <f>'Heros Special X'!E206</f>
        <v>1</v>
      </c>
      <c r="F206" s="62">
        <f>'Heros Special X'!F206</f>
        <v>100</v>
      </c>
      <c r="G206" s="62">
        <f>'Heros Special X'!G206</f>
        <v>100</v>
      </c>
      <c r="H206" s="62">
        <f>'Heros Special X'!H206</f>
        <v>160</v>
      </c>
      <c r="I206" s="62">
        <f>'Heros Special X'!I206</f>
        <v>0</v>
      </c>
      <c r="J206" s="62">
        <f>'Heros Special X'!J206</f>
        <v>80</v>
      </c>
      <c r="K206" s="62">
        <f>'Heros Special X'!K206</f>
        <v>0.5</v>
      </c>
      <c r="L206" s="62">
        <f>'Heros Special X'!L206</f>
        <v>1</v>
      </c>
      <c r="M206" s="62">
        <f>'Heros Special X'!M206</f>
        <v>0</v>
      </c>
      <c r="N206" s="62">
        <f>'Heros Special X'!N206</f>
        <v>0</v>
      </c>
      <c r="O206" s="62">
        <f>'Heros Special X'!O206</f>
        <v>0</v>
      </c>
      <c r="P206" s="62">
        <f>'Heros Special X'!P206</f>
        <v>0</v>
      </c>
      <c r="Q206" s="62">
        <f>'Heros Special X'!Q206</f>
        <v>0</v>
      </c>
      <c r="R206" s="81">
        <f>'Heros Special X'!Q206</f>
        <v>0</v>
      </c>
      <c r="S206" s="81">
        <f>'Heros Special X'!T206</f>
        <v>0</v>
      </c>
      <c r="T206" s="81">
        <f>'Heros Special X'!U206</f>
        <v>0</v>
      </c>
      <c r="U206" s="81">
        <f>'Heros Special X'!V206</f>
        <v>0</v>
      </c>
      <c r="V206" s="81">
        <f>'Heros Special X'!W206</f>
        <v>0</v>
      </c>
    </row>
    <row r="207" spans="1:22" x14ac:dyDescent="0.15">
      <c r="A207" s="26" t="b">
        <f>AND(IF((B207=Calculator!$B$45),1,0),IF((E207=Calculator!$D$45),1,0), IF((C207=Calculator!$G$45),1,0))</f>
        <v>0</v>
      </c>
      <c r="B207" s="62" t="str">
        <f>'Heros Special X'!B207</f>
        <v>Celeste</v>
      </c>
      <c r="C207" s="62" t="str">
        <f>'Heros Special X'!C207</f>
        <v>C</v>
      </c>
      <c r="D207" s="62" t="str">
        <f>'Heros Special X'!D207</f>
        <v>Solar Storm</v>
      </c>
      <c r="E207" s="62">
        <f>'Heros Special X'!E207</f>
        <v>2</v>
      </c>
      <c r="F207" s="62">
        <f>'Heros Special X'!F207</f>
        <v>85</v>
      </c>
      <c r="G207" s="62">
        <f>'Heros Special X'!G207</f>
        <v>120</v>
      </c>
      <c r="H207" s="62">
        <f>'Heros Special X'!H207</f>
        <v>240</v>
      </c>
      <c r="I207" s="62">
        <f>'Heros Special X'!I207</f>
        <v>0</v>
      </c>
      <c r="J207" s="62">
        <f>'Heros Special X'!J207</f>
        <v>120</v>
      </c>
      <c r="K207" s="62">
        <f>'Heros Special X'!K207</f>
        <v>0.5</v>
      </c>
      <c r="L207" s="62">
        <f>'Heros Special X'!L207</f>
        <v>1</v>
      </c>
      <c r="M207" s="62">
        <f>'Heros Special X'!M207</f>
        <v>0</v>
      </c>
      <c r="N207" s="62">
        <f>'Heros Special X'!N207</f>
        <v>0</v>
      </c>
      <c r="O207" s="62">
        <f>'Heros Special X'!O207</f>
        <v>0</v>
      </c>
      <c r="P207" s="62">
        <f>'Heros Special X'!P207</f>
        <v>0</v>
      </c>
      <c r="Q207" s="62">
        <f>'Heros Special X'!Q207</f>
        <v>0</v>
      </c>
      <c r="R207" s="81">
        <f>'Heros Special X'!Q207</f>
        <v>0</v>
      </c>
      <c r="S207" s="81">
        <f>'Heros Special X'!T207</f>
        <v>0</v>
      </c>
      <c r="T207" s="81">
        <f>'Heros Special X'!U207</f>
        <v>0</v>
      </c>
      <c r="U207" s="81">
        <f>'Heros Special X'!V207</f>
        <v>0</v>
      </c>
      <c r="V207" s="81">
        <f>'Heros Special X'!W207</f>
        <v>0</v>
      </c>
    </row>
    <row r="208" spans="1:22" x14ac:dyDescent="0.15">
      <c r="A208" s="26" t="b">
        <f>AND(IF((B208=Calculator!$B$45),1,0),IF((E208=Calculator!$D$45),1,0), IF((C208=Calculator!$G$45),1,0))</f>
        <v>0</v>
      </c>
      <c r="B208" s="62" t="str">
        <f>'Heros Special X'!B208</f>
        <v>Celeste</v>
      </c>
      <c r="C208" s="62" t="str">
        <f>'Heros Special X'!C208</f>
        <v>C</v>
      </c>
      <c r="D208" s="62" t="str">
        <f>'Heros Special X'!D208</f>
        <v>Solar Storm</v>
      </c>
      <c r="E208" s="62">
        <f>'Heros Special X'!E208</f>
        <v>3</v>
      </c>
      <c r="F208" s="62">
        <f>'Heros Special X'!F208</f>
        <v>70</v>
      </c>
      <c r="G208" s="62">
        <f>'Heros Special X'!G208</f>
        <v>140</v>
      </c>
      <c r="H208" s="62">
        <f>'Heros Special X'!H208</f>
        <v>320</v>
      </c>
      <c r="I208" s="62">
        <f>'Heros Special X'!I208</f>
        <v>0</v>
      </c>
      <c r="J208" s="62">
        <f>'Heros Special X'!J208</f>
        <v>160</v>
      </c>
      <c r="K208" s="62">
        <f>'Heros Special X'!K208</f>
        <v>0.5</v>
      </c>
      <c r="L208" s="62">
        <f>'Heros Special X'!L208</f>
        <v>1</v>
      </c>
      <c r="M208" s="62">
        <f>'Heros Special X'!M208</f>
        <v>0</v>
      </c>
      <c r="N208" s="62">
        <f>'Heros Special X'!N208</f>
        <v>0</v>
      </c>
      <c r="O208" s="62">
        <f>'Heros Special X'!O208</f>
        <v>0</v>
      </c>
      <c r="P208" s="62">
        <f>'Heros Special X'!P208</f>
        <v>0</v>
      </c>
      <c r="Q208" s="62">
        <f>'Heros Special X'!Q208</f>
        <v>0</v>
      </c>
      <c r="R208" s="81">
        <f>'Heros Special X'!Q208</f>
        <v>0</v>
      </c>
      <c r="S208" s="81">
        <f>'Heros Special X'!T208</f>
        <v>0</v>
      </c>
      <c r="T208" s="81">
        <f>'Heros Special X'!U208</f>
        <v>0</v>
      </c>
      <c r="U208" s="81">
        <f>'Heros Special X'!V208</f>
        <v>0</v>
      </c>
      <c r="V208" s="81">
        <f>'Heros Special X'!W208</f>
        <v>0</v>
      </c>
    </row>
    <row r="209" spans="1:22" x14ac:dyDescent="0.15">
      <c r="A209" s="26" t="b">
        <f>AND(IF((B209=Calculator!$B$45),1,0),IF((E209=Calculator!$D$45),1,0), IF((C209=Calculator!$G$45),1,0))</f>
        <v>0</v>
      </c>
      <c r="B209" s="62">
        <f>'Heros Special X'!B209</f>
        <v>0</v>
      </c>
      <c r="C209" s="62">
        <f>'Heros Special X'!C209</f>
        <v>0</v>
      </c>
      <c r="D209" s="62">
        <f>'Heros Special X'!D209</f>
        <v>0</v>
      </c>
      <c r="E209" s="62">
        <f>'Heros Special X'!E209</f>
        <v>0</v>
      </c>
      <c r="F209" s="62" t="str">
        <f>'Heros Special X'!F209</f>
        <v>Cooldown</v>
      </c>
      <c r="G209" s="62" t="str">
        <f>'Heros Special X'!G209</f>
        <v>Energy Cost</v>
      </c>
      <c r="H209" s="62" t="str">
        <f>'Heros Special X'!H209</f>
        <v>Damage</v>
      </c>
      <c r="I209" s="62">
        <f>'Heros Special X'!I209</f>
        <v>0</v>
      </c>
      <c r="J209" s="62">
        <f>'Heros Special X'!J209</f>
        <v>0</v>
      </c>
      <c r="K209" s="62">
        <f>'Heros Special X'!K209</f>
        <v>0</v>
      </c>
      <c r="L209" s="62" t="str">
        <f>'Heros Special X'!L209</f>
        <v>Crystal Ratio</v>
      </c>
      <c r="M209" s="62" t="str">
        <f>'Heros Special X'!M209</f>
        <v>Weapon Ratio</v>
      </c>
      <c r="N209" s="62">
        <f>'Heros Special X'!N209</f>
        <v>0</v>
      </c>
      <c r="O209" s="62">
        <f>'Heros Special X'!O209</f>
        <v>0</v>
      </c>
      <c r="P209" s="62">
        <f>'Heros Special X'!P209</f>
        <v>0</v>
      </c>
      <c r="Q209" s="62">
        <f>'Heros Special X'!Q209</f>
        <v>0</v>
      </c>
      <c r="R209" s="81">
        <f>'Heros Special X'!Q209</f>
        <v>0</v>
      </c>
      <c r="S209" s="81">
        <f>'Heros Special X'!T209</f>
        <v>0</v>
      </c>
      <c r="T209" s="81">
        <f>'Heros Special X'!U209</f>
        <v>0</v>
      </c>
      <c r="U209" s="81">
        <f>'Heros Special X'!V209</f>
        <v>0</v>
      </c>
      <c r="V209" s="81">
        <f>'Heros Special X'!W209</f>
        <v>0</v>
      </c>
    </row>
    <row r="210" spans="1:22" x14ac:dyDescent="0.15">
      <c r="A210" s="26" t="b">
        <f>AND(IF((B210=Calculator!$B$45),1,0),IF((E210=Calculator!$D$45),1,0), IF((C210=Calculator!$G$45),1,0))</f>
        <v>0</v>
      </c>
      <c r="B210" s="62" t="str">
        <f>'Heros Special X'!B210</f>
        <v>Vox</v>
      </c>
      <c r="C210" s="62" t="str">
        <f>'Heros Special X'!C210</f>
        <v>A</v>
      </c>
      <c r="D210" s="62" t="str">
        <f>'Heros Special X'!D210</f>
        <v>Sonic Zoom</v>
      </c>
      <c r="E210" s="62">
        <f>'Heros Special X'!E210</f>
        <v>1</v>
      </c>
      <c r="F210" s="62">
        <f>'Heros Special X'!F210</f>
        <v>11</v>
      </c>
      <c r="G210" s="62">
        <f>'Heros Special X'!G210</f>
        <v>40</v>
      </c>
      <c r="H210" s="62">
        <f>'Heros Special X'!H210</f>
        <v>0</v>
      </c>
      <c r="I210" s="62">
        <f>'Heros Special X'!I210</f>
        <v>0</v>
      </c>
      <c r="J210" s="62">
        <f>'Heros Special X'!J210</f>
        <v>0</v>
      </c>
      <c r="K210" s="62">
        <f>'Heros Special X'!K210</f>
        <v>0</v>
      </c>
      <c r="L210" s="62">
        <f>'Heros Special X'!L210</f>
        <v>0</v>
      </c>
      <c r="M210" s="62">
        <f>'Heros Special X'!M210</f>
        <v>0.5</v>
      </c>
      <c r="N210" s="62">
        <f>'Heros Special X'!N210</f>
        <v>0</v>
      </c>
      <c r="O210" s="62">
        <f>'Heros Special X'!O210</f>
        <v>0</v>
      </c>
      <c r="P210" s="62">
        <f>'Heros Special X'!P210</f>
        <v>0</v>
      </c>
      <c r="Q210" s="62">
        <f>'Heros Special X'!Q210</f>
        <v>0</v>
      </c>
      <c r="R210" s="81">
        <f>'Heros Special X'!Q210</f>
        <v>0</v>
      </c>
      <c r="S210" s="81">
        <f>'Heros Special X'!T210</f>
        <v>0</v>
      </c>
      <c r="T210" s="81">
        <f>'Heros Special X'!U210</f>
        <v>0</v>
      </c>
      <c r="U210" s="81">
        <f>'Heros Special X'!V210</f>
        <v>0</v>
      </c>
      <c r="V210" s="81">
        <f>'Heros Special X'!W210</f>
        <v>0</v>
      </c>
    </row>
    <row r="211" spans="1:22" x14ac:dyDescent="0.15">
      <c r="A211" s="26" t="b">
        <f>AND(IF((B211=Calculator!$B$45),1,0),IF((E211=Calculator!$D$45),1,0), IF((C211=Calculator!$G$45),1,0))</f>
        <v>0</v>
      </c>
      <c r="B211" s="62" t="str">
        <f>'Heros Special X'!B211</f>
        <v>Vox</v>
      </c>
      <c r="C211" s="62" t="str">
        <f>'Heros Special X'!C211</f>
        <v>A</v>
      </c>
      <c r="D211" s="62" t="str">
        <f>'Heros Special X'!D211</f>
        <v>Sonic Zoom</v>
      </c>
      <c r="E211" s="62">
        <f>'Heros Special X'!E211</f>
        <v>2</v>
      </c>
      <c r="F211" s="62">
        <f>'Heros Special X'!F211</f>
        <v>10</v>
      </c>
      <c r="G211" s="62">
        <f>'Heros Special X'!G211</f>
        <v>40</v>
      </c>
      <c r="H211" s="62">
        <f>'Heros Special X'!H211</f>
        <v>0</v>
      </c>
      <c r="I211" s="62">
        <f>'Heros Special X'!I211</f>
        <v>0</v>
      </c>
      <c r="J211" s="62">
        <f>'Heros Special X'!J211</f>
        <v>0</v>
      </c>
      <c r="K211" s="62">
        <f>'Heros Special X'!K211</f>
        <v>0</v>
      </c>
      <c r="L211" s="62">
        <f>'Heros Special X'!L211</f>
        <v>0</v>
      </c>
      <c r="M211" s="62">
        <f>'Heros Special X'!M211</f>
        <v>0.55000000000000004</v>
      </c>
      <c r="N211" s="62">
        <f>'Heros Special X'!N211</f>
        <v>0</v>
      </c>
      <c r="O211" s="62">
        <f>'Heros Special X'!O211</f>
        <v>0</v>
      </c>
      <c r="P211" s="62">
        <f>'Heros Special X'!P211</f>
        <v>0</v>
      </c>
      <c r="Q211" s="62">
        <f>'Heros Special X'!Q211</f>
        <v>0</v>
      </c>
      <c r="R211" s="81">
        <f>'Heros Special X'!Q211</f>
        <v>0</v>
      </c>
      <c r="S211" s="81">
        <f>'Heros Special X'!T211</f>
        <v>0</v>
      </c>
      <c r="T211" s="81">
        <f>'Heros Special X'!U211</f>
        <v>0</v>
      </c>
      <c r="U211" s="81">
        <f>'Heros Special X'!V211</f>
        <v>0</v>
      </c>
      <c r="V211" s="81">
        <f>'Heros Special X'!W211</f>
        <v>0</v>
      </c>
    </row>
    <row r="212" spans="1:22" x14ac:dyDescent="0.15">
      <c r="A212" s="26" t="b">
        <f>AND(IF((B212=Calculator!$B$45),1,0),IF((E212=Calculator!$D$45),1,0), IF((C212=Calculator!$G$45),1,0))</f>
        <v>0</v>
      </c>
      <c r="B212" s="62" t="str">
        <f>'Heros Special X'!B212</f>
        <v>Vox</v>
      </c>
      <c r="C212" s="62" t="str">
        <f>'Heros Special X'!C212</f>
        <v>A</v>
      </c>
      <c r="D212" s="62" t="str">
        <f>'Heros Special X'!D212</f>
        <v>Sonic Zoom</v>
      </c>
      <c r="E212" s="62">
        <f>'Heros Special X'!E212</f>
        <v>3</v>
      </c>
      <c r="F212" s="62">
        <f>'Heros Special X'!F212</f>
        <v>9</v>
      </c>
      <c r="G212" s="62">
        <f>'Heros Special X'!G212</f>
        <v>40</v>
      </c>
      <c r="H212" s="62">
        <f>'Heros Special X'!H212</f>
        <v>0</v>
      </c>
      <c r="I212" s="62">
        <f>'Heros Special X'!I212</f>
        <v>0</v>
      </c>
      <c r="J212" s="62">
        <f>'Heros Special X'!J212</f>
        <v>0</v>
      </c>
      <c r="K212" s="62">
        <f>'Heros Special X'!K212</f>
        <v>0</v>
      </c>
      <c r="L212" s="62">
        <f>'Heros Special X'!L212</f>
        <v>0</v>
      </c>
      <c r="M212" s="62">
        <f>'Heros Special X'!M212</f>
        <v>0.6</v>
      </c>
      <c r="N212" s="62">
        <f>'Heros Special X'!N212</f>
        <v>0</v>
      </c>
      <c r="O212" s="62">
        <f>'Heros Special X'!O212</f>
        <v>0</v>
      </c>
      <c r="P212" s="62">
        <f>'Heros Special X'!P212</f>
        <v>0</v>
      </c>
      <c r="Q212" s="62">
        <f>'Heros Special X'!Q212</f>
        <v>0</v>
      </c>
      <c r="R212" s="81">
        <f>'Heros Special X'!Q212</f>
        <v>0</v>
      </c>
      <c r="S212" s="81">
        <f>'Heros Special X'!T212</f>
        <v>0</v>
      </c>
      <c r="T212" s="81">
        <f>'Heros Special X'!U212</f>
        <v>0</v>
      </c>
      <c r="U212" s="81">
        <f>'Heros Special X'!V212</f>
        <v>0</v>
      </c>
      <c r="V212" s="81">
        <f>'Heros Special X'!W212</f>
        <v>0</v>
      </c>
    </row>
    <row r="213" spans="1:22" x14ac:dyDescent="0.15">
      <c r="A213" s="26" t="b">
        <f>AND(IF((B213=Calculator!$B$45),1,0),IF((E213=Calculator!$D$45),1,0), IF((C213=Calculator!$G$45),1,0))</f>
        <v>0</v>
      </c>
      <c r="B213" s="62" t="str">
        <f>'Heros Special X'!B213</f>
        <v>Vox</v>
      </c>
      <c r="C213" s="62" t="str">
        <f>'Heros Special X'!C213</f>
        <v>A</v>
      </c>
      <c r="D213" s="62" t="str">
        <f>'Heros Special X'!D213</f>
        <v>Sonic Zoom</v>
      </c>
      <c r="E213" s="62">
        <f>'Heros Special X'!E213</f>
        <v>4</v>
      </c>
      <c r="F213" s="62">
        <f>'Heros Special X'!F213</f>
        <v>8</v>
      </c>
      <c r="G213" s="62">
        <f>'Heros Special X'!G213</f>
        <v>40</v>
      </c>
      <c r="H213" s="62">
        <f>'Heros Special X'!H213</f>
        <v>0</v>
      </c>
      <c r="I213" s="62">
        <f>'Heros Special X'!I213</f>
        <v>0</v>
      </c>
      <c r="J213" s="62">
        <f>'Heros Special X'!J213</f>
        <v>0</v>
      </c>
      <c r="K213" s="62">
        <f>'Heros Special X'!K213</f>
        <v>0</v>
      </c>
      <c r="L213" s="62">
        <f>'Heros Special X'!L213</f>
        <v>0</v>
      </c>
      <c r="M213" s="62">
        <f>'Heros Special X'!M213</f>
        <v>0.65</v>
      </c>
      <c r="N213" s="62">
        <f>'Heros Special X'!N213</f>
        <v>0</v>
      </c>
      <c r="O213" s="62">
        <f>'Heros Special X'!O213</f>
        <v>0</v>
      </c>
      <c r="P213" s="62">
        <f>'Heros Special X'!P213</f>
        <v>0</v>
      </c>
      <c r="Q213" s="62">
        <f>'Heros Special X'!Q213</f>
        <v>0</v>
      </c>
      <c r="R213" s="81">
        <f>'Heros Special X'!Q213</f>
        <v>0</v>
      </c>
      <c r="S213" s="81">
        <f>'Heros Special X'!T213</f>
        <v>0</v>
      </c>
      <c r="T213" s="81">
        <f>'Heros Special X'!U213</f>
        <v>0</v>
      </c>
      <c r="U213" s="81">
        <f>'Heros Special X'!V213</f>
        <v>0</v>
      </c>
      <c r="V213" s="81">
        <f>'Heros Special X'!W213</f>
        <v>0</v>
      </c>
    </row>
    <row r="214" spans="1:22" x14ac:dyDescent="0.15">
      <c r="A214" s="26" t="b">
        <f>AND(IF((B214=Calculator!$B$45),1,0),IF((E214=Calculator!$D$45),1,0), IF((C214=Calculator!$G$45),1,0))</f>
        <v>0</v>
      </c>
      <c r="B214" s="62" t="str">
        <f>'Heros Special X'!B214</f>
        <v>Vox</v>
      </c>
      <c r="C214" s="62" t="str">
        <f>'Heros Special X'!C214</f>
        <v>A</v>
      </c>
      <c r="D214" s="62" t="str">
        <f>'Heros Special X'!D214</f>
        <v>Sonic Zoom</v>
      </c>
      <c r="E214" s="62">
        <f>'Heros Special X'!E214</f>
        <v>5</v>
      </c>
      <c r="F214" s="62">
        <f>'Heros Special X'!F214</f>
        <v>7</v>
      </c>
      <c r="G214" s="62">
        <f>'Heros Special X'!G214</f>
        <v>40</v>
      </c>
      <c r="H214" s="62">
        <f>'Heros Special X'!H214</f>
        <v>0</v>
      </c>
      <c r="I214" s="62">
        <f>'Heros Special X'!I214</f>
        <v>0</v>
      </c>
      <c r="J214" s="62">
        <f>'Heros Special X'!J214</f>
        <v>0</v>
      </c>
      <c r="K214" s="62">
        <f>'Heros Special X'!K214</f>
        <v>0</v>
      </c>
      <c r="L214" s="62">
        <f>'Heros Special X'!L214</f>
        <v>0</v>
      </c>
      <c r="M214" s="62">
        <f>'Heros Special X'!M214</f>
        <v>0.75</v>
      </c>
      <c r="N214" s="62">
        <f>'Heros Special X'!N214</f>
        <v>0</v>
      </c>
      <c r="O214" s="62">
        <f>'Heros Special X'!O214</f>
        <v>0</v>
      </c>
      <c r="P214" s="62">
        <f>'Heros Special X'!P214</f>
        <v>0</v>
      </c>
      <c r="Q214" s="62">
        <f>'Heros Special X'!Q214</f>
        <v>0</v>
      </c>
      <c r="R214" s="81">
        <f>'Heros Special X'!Q214</f>
        <v>0</v>
      </c>
      <c r="S214" s="81">
        <f>'Heros Special X'!T214</f>
        <v>0</v>
      </c>
      <c r="T214" s="81">
        <f>'Heros Special X'!U214</f>
        <v>0</v>
      </c>
      <c r="U214" s="81">
        <f>'Heros Special X'!V214</f>
        <v>0</v>
      </c>
      <c r="V214" s="81">
        <f>'Heros Special X'!W214</f>
        <v>0</v>
      </c>
    </row>
    <row r="215" spans="1:22" x14ac:dyDescent="0.15">
      <c r="A215" s="26" t="b">
        <f>AND(IF((B215=Calculator!$B$45),1,0),IF((E215=Calculator!$D$45),1,0), IF((C215=Calculator!$G$45),1,0))</f>
        <v>0</v>
      </c>
      <c r="B215" s="62">
        <f>'Heros Special X'!B215</f>
        <v>0</v>
      </c>
      <c r="C215" s="62">
        <f>'Heros Special X'!C215</f>
        <v>0</v>
      </c>
      <c r="D215" s="62">
        <f>'Heros Special X'!D215</f>
        <v>0</v>
      </c>
      <c r="E215" s="62">
        <f>'Heros Special X'!E215</f>
        <v>0</v>
      </c>
      <c r="F215" s="62" t="str">
        <f>'Heros Special X'!F215</f>
        <v>Cooldown</v>
      </c>
      <c r="G215" s="62" t="str">
        <f>'Heros Special X'!G215</f>
        <v>Energy Cost</v>
      </c>
      <c r="H215" s="62" t="str">
        <f>'Heros Special X'!H215</f>
        <v>Damage</v>
      </c>
      <c r="I215" s="62">
        <f>'Heros Special X'!I215</f>
        <v>0</v>
      </c>
      <c r="J215" s="62">
        <f>'Heros Special X'!J215</f>
        <v>0</v>
      </c>
      <c r="K215" s="62">
        <f>'Heros Special X'!K215</f>
        <v>0</v>
      </c>
      <c r="L215" s="62" t="str">
        <f>'Heros Special X'!L215</f>
        <v>Crystal Ratio</v>
      </c>
      <c r="M215" s="62" t="str">
        <f>'Heros Special X'!M215</f>
        <v>Weapon Ratio</v>
      </c>
      <c r="N215" s="62">
        <f>'Heros Special X'!N215</f>
        <v>0</v>
      </c>
      <c r="O215" s="62">
        <f>'Heros Special X'!O215</f>
        <v>0</v>
      </c>
      <c r="P215" s="62">
        <f>'Heros Special X'!P215</f>
        <v>0</v>
      </c>
      <c r="Q215" s="62">
        <f>'Heros Special X'!Q215</f>
        <v>0</v>
      </c>
      <c r="R215" s="81">
        <f>'Heros Special X'!Q215</f>
        <v>0</v>
      </c>
      <c r="S215" s="81" t="str">
        <f>'Heros Special X'!T215</f>
        <v>Slow at Center</v>
      </c>
      <c r="T215" s="81" t="str">
        <f>'Heros Special X'!U215</f>
        <v>Slow At Edge</v>
      </c>
      <c r="U215" s="81">
        <f>'Heros Special X'!V215</f>
        <v>0</v>
      </c>
      <c r="V215" s="81">
        <f>'Heros Special X'!W215</f>
        <v>0</v>
      </c>
    </row>
    <row r="216" spans="1:22" x14ac:dyDescent="0.15">
      <c r="A216" s="26" t="b">
        <f>AND(IF((B216=Calculator!$B$45),1,0),IF((E216=Calculator!$D$45),1,0), IF((C216=Calculator!$G$45),1,0))</f>
        <v>0</v>
      </c>
      <c r="B216" s="62" t="str">
        <f>'Heros Special X'!B216</f>
        <v>Vox</v>
      </c>
      <c r="C216" s="62" t="str">
        <f>'Heros Special X'!C216</f>
        <v>B</v>
      </c>
      <c r="D216" s="62" t="str">
        <f>'Heros Special X'!D216</f>
        <v>Pulse</v>
      </c>
      <c r="E216" s="62">
        <f>'Heros Special X'!E216</f>
        <v>1</v>
      </c>
      <c r="F216" s="62">
        <f>'Heros Special X'!F216</f>
        <v>12</v>
      </c>
      <c r="G216" s="62">
        <f>'Heros Special X'!G216</f>
        <v>40</v>
      </c>
      <c r="H216" s="62">
        <f>'Heros Special X'!H216</f>
        <v>0</v>
      </c>
      <c r="I216" s="62">
        <f>'Heros Special X'!I216</f>
        <v>0</v>
      </c>
      <c r="J216" s="62">
        <f>'Heros Special X'!J216</f>
        <v>0</v>
      </c>
      <c r="K216" s="62">
        <f>'Heros Special X'!K216</f>
        <v>0</v>
      </c>
      <c r="L216" s="62">
        <f>'Heros Special X'!L216</f>
        <v>0</v>
      </c>
      <c r="M216" s="62">
        <f>'Heros Special X'!M216</f>
        <v>0.2</v>
      </c>
      <c r="N216" s="62">
        <f>'Heros Special X'!N216</f>
        <v>0</v>
      </c>
      <c r="O216" s="62">
        <f>'Heros Special X'!O216</f>
        <v>0</v>
      </c>
      <c r="P216" s="62">
        <f>'Heros Special X'!P216</f>
        <v>0</v>
      </c>
      <c r="Q216" s="62">
        <f>'Heros Special X'!Q216</f>
        <v>0</v>
      </c>
      <c r="R216" s="81">
        <f>'Heros Special X'!Q216</f>
        <v>0</v>
      </c>
      <c r="S216" s="81">
        <f>'Heros Special X'!T216</f>
        <v>0.2</v>
      </c>
      <c r="T216" s="81">
        <f>'Heros Special X'!U216</f>
        <v>0.1</v>
      </c>
      <c r="U216" s="81">
        <f>'Heros Special X'!V216</f>
        <v>0</v>
      </c>
      <c r="V216" s="81">
        <f>'Heros Special X'!W216</f>
        <v>0</v>
      </c>
    </row>
    <row r="217" spans="1:22" x14ac:dyDescent="0.15">
      <c r="A217" s="26" t="b">
        <f>AND(IF((B217=Calculator!$B$45),1,0),IF((E217=Calculator!$D$45),1,0), IF((C217=Calculator!$G$45),1,0))</f>
        <v>0</v>
      </c>
      <c r="B217" s="62" t="str">
        <f>'Heros Special X'!B217</f>
        <v>Vox</v>
      </c>
      <c r="C217" s="62" t="str">
        <f>'Heros Special X'!C217</f>
        <v>B</v>
      </c>
      <c r="D217" s="62" t="str">
        <f>'Heros Special X'!D217</f>
        <v>Pulse</v>
      </c>
      <c r="E217" s="62">
        <f>'Heros Special X'!E217</f>
        <v>2</v>
      </c>
      <c r="F217" s="62">
        <f>'Heros Special X'!F217</f>
        <v>12</v>
      </c>
      <c r="G217" s="62">
        <f>'Heros Special X'!G217</f>
        <v>50</v>
      </c>
      <c r="H217" s="62">
        <f>'Heros Special X'!H217</f>
        <v>0</v>
      </c>
      <c r="I217" s="62">
        <f>'Heros Special X'!I217</f>
        <v>0</v>
      </c>
      <c r="J217" s="62">
        <f>'Heros Special X'!J217</f>
        <v>0</v>
      </c>
      <c r="K217" s="62">
        <f>'Heros Special X'!K217</f>
        <v>0</v>
      </c>
      <c r="L217" s="62">
        <f>'Heros Special X'!L217</f>
        <v>0</v>
      </c>
      <c r="M217" s="62">
        <f>'Heros Special X'!M217</f>
        <v>0.4</v>
      </c>
      <c r="N217" s="62">
        <f>'Heros Special X'!N217</f>
        <v>0</v>
      </c>
      <c r="O217" s="62">
        <f>'Heros Special X'!O217</f>
        <v>0</v>
      </c>
      <c r="P217" s="62">
        <f>'Heros Special X'!P217</f>
        <v>0</v>
      </c>
      <c r="Q217" s="62">
        <f>'Heros Special X'!Q217</f>
        <v>0</v>
      </c>
      <c r="R217" s="81">
        <f>'Heros Special X'!Q217</f>
        <v>0</v>
      </c>
      <c r="S217" s="81">
        <f>'Heros Special X'!T217</f>
        <v>0.22</v>
      </c>
      <c r="T217" s="81">
        <f>'Heros Special X'!U217</f>
        <v>0.12</v>
      </c>
      <c r="U217" s="81">
        <f>'Heros Special X'!V217</f>
        <v>0</v>
      </c>
      <c r="V217" s="81">
        <f>'Heros Special X'!W217</f>
        <v>0</v>
      </c>
    </row>
    <row r="218" spans="1:22" x14ac:dyDescent="0.15">
      <c r="A218" s="26" t="b">
        <f>AND(IF((B218=Calculator!$B$45),1,0),IF((E218=Calculator!$D$45),1,0), IF((C218=Calculator!$G$45),1,0))</f>
        <v>0</v>
      </c>
      <c r="B218" s="62" t="str">
        <f>'Heros Special X'!B218</f>
        <v>Vox</v>
      </c>
      <c r="C218" s="62" t="str">
        <f>'Heros Special X'!C218</f>
        <v>B</v>
      </c>
      <c r="D218" s="62" t="str">
        <f>'Heros Special X'!D218</f>
        <v>Pulse</v>
      </c>
      <c r="E218" s="62">
        <f>'Heros Special X'!E218</f>
        <v>3</v>
      </c>
      <c r="F218" s="62">
        <f>'Heros Special X'!F218</f>
        <v>12</v>
      </c>
      <c r="G218" s="62">
        <f>'Heros Special X'!G218</f>
        <v>60</v>
      </c>
      <c r="H218" s="62">
        <f>'Heros Special X'!H218</f>
        <v>0</v>
      </c>
      <c r="I218" s="62">
        <f>'Heros Special X'!I218</f>
        <v>0</v>
      </c>
      <c r="J218" s="62">
        <f>'Heros Special X'!J218</f>
        <v>0</v>
      </c>
      <c r="K218" s="62">
        <f>'Heros Special X'!K218</f>
        <v>0</v>
      </c>
      <c r="L218" s="62">
        <f>'Heros Special X'!L218</f>
        <v>0</v>
      </c>
      <c r="M218" s="62">
        <f>'Heros Special X'!M218</f>
        <v>0.6</v>
      </c>
      <c r="N218" s="62">
        <f>'Heros Special X'!N218</f>
        <v>0</v>
      </c>
      <c r="O218" s="62">
        <f>'Heros Special X'!O218</f>
        <v>0</v>
      </c>
      <c r="P218" s="62">
        <f>'Heros Special X'!P218</f>
        <v>0</v>
      </c>
      <c r="Q218" s="62">
        <f>'Heros Special X'!Q218</f>
        <v>0</v>
      </c>
      <c r="R218" s="81">
        <f>'Heros Special X'!Q218</f>
        <v>0</v>
      </c>
      <c r="S218" s="81">
        <f>'Heros Special X'!T218</f>
        <v>0.24</v>
      </c>
      <c r="T218" s="81">
        <f>'Heros Special X'!U218</f>
        <v>0.14000000000000001</v>
      </c>
      <c r="U218" s="81">
        <f>'Heros Special X'!V218</f>
        <v>0</v>
      </c>
      <c r="V218" s="81">
        <f>'Heros Special X'!W218</f>
        <v>0</v>
      </c>
    </row>
    <row r="219" spans="1:22" x14ac:dyDescent="0.15">
      <c r="A219" s="26" t="b">
        <f>AND(IF((B219=Calculator!$B$45),1,0),IF((E219=Calculator!$D$45),1,0), IF((C219=Calculator!$G$45),1,0))</f>
        <v>0</v>
      </c>
      <c r="B219" s="62" t="str">
        <f>'Heros Special X'!B219</f>
        <v>Vox</v>
      </c>
      <c r="C219" s="62" t="str">
        <f>'Heros Special X'!C219</f>
        <v>B</v>
      </c>
      <c r="D219" s="62" t="str">
        <f>'Heros Special X'!D219</f>
        <v>Pulse</v>
      </c>
      <c r="E219" s="62">
        <f>'Heros Special X'!E219</f>
        <v>4</v>
      </c>
      <c r="F219" s="62">
        <f>'Heros Special X'!F219</f>
        <v>12</v>
      </c>
      <c r="G219" s="62">
        <f>'Heros Special X'!G219</f>
        <v>70</v>
      </c>
      <c r="H219" s="62">
        <f>'Heros Special X'!H219</f>
        <v>0</v>
      </c>
      <c r="I219" s="62">
        <f>'Heros Special X'!I219</f>
        <v>0</v>
      </c>
      <c r="J219" s="62">
        <f>'Heros Special X'!J219</f>
        <v>0</v>
      </c>
      <c r="K219" s="62">
        <f>'Heros Special X'!K219</f>
        <v>0</v>
      </c>
      <c r="L219" s="62">
        <f>'Heros Special X'!L219</f>
        <v>0</v>
      </c>
      <c r="M219" s="62">
        <f>'Heros Special X'!M219</f>
        <v>0.8</v>
      </c>
      <c r="N219" s="62">
        <f>'Heros Special X'!N219</f>
        <v>0</v>
      </c>
      <c r="O219" s="62">
        <f>'Heros Special X'!O219</f>
        <v>0</v>
      </c>
      <c r="P219" s="62">
        <f>'Heros Special X'!P219</f>
        <v>0</v>
      </c>
      <c r="Q219" s="62">
        <f>'Heros Special X'!Q219</f>
        <v>0</v>
      </c>
      <c r="R219" s="81">
        <f>'Heros Special X'!Q219</f>
        <v>0</v>
      </c>
      <c r="S219" s="81">
        <f>'Heros Special X'!T219</f>
        <v>0.26</v>
      </c>
      <c r="T219" s="81">
        <f>'Heros Special X'!U219</f>
        <v>0.16</v>
      </c>
      <c r="U219" s="81">
        <f>'Heros Special X'!V219</f>
        <v>0</v>
      </c>
      <c r="V219" s="81">
        <f>'Heros Special X'!W219</f>
        <v>0</v>
      </c>
    </row>
    <row r="220" spans="1:22" x14ac:dyDescent="0.15">
      <c r="A220" s="26" t="b">
        <f>AND(IF((B220=Calculator!$B$45),1,0),IF((E220=Calculator!$D$45),1,0), IF((C220=Calculator!$G$45),1,0))</f>
        <v>0</v>
      </c>
      <c r="B220" s="62" t="str">
        <f>'Heros Special X'!B220</f>
        <v>Vox</v>
      </c>
      <c r="C220" s="62" t="str">
        <f>'Heros Special X'!C220</f>
        <v>B</v>
      </c>
      <c r="D220" s="62" t="str">
        <f>'Heros Special X'!D220</f>
        <v>Pulse</v>
      </c>
      <c r="E220" s="62">
        <f>'Heros Special X'!E220</f>
        <v>5</v>
      </c>
      <c r="F220" s="62">
        <f>'Heros Special X'!F220</f>
        <v>8</v>
      </c>
      <c r="G220" s="62">
        <f>'Heros Special X'!G220</f>
        <v>80</v>
      </c>
      <c r="H220" s="62">
        <f>'Heros Special X'!H220</f>
        <v>0</v>
      </c>
      <c r="I220" s="62">
        <f>'Heros Special X'!I220</f>
        <v>0</v>
      </c>
      <c r="J220" s="62">
        <f>'Heros Special X'!J220</f>
        <v>0</v>
      </c>
      <c r="K220" s="62">
        <f>'Heros Special X'!K220</f>
        <v>0</v>
      </c>
      <c r="L220" s="62">
        <f>'Heros Special X'!L220</f>
        <v>0</v>
      </c>
      <c r="M220" s="62">
        <f>'Heros Special X'!M220</f>
        <v>1.25</v>
      </c>
      <c r="N220" s="62">
        <f>'Heros Special X'!N220</f>
        <v>0</v>
      </c>
      <c r="O220" s="62">
        <f>'Heros Special X'!O220</f>
        <v>0</v>
      </c>
      <c r="P220" s="62">
        <f>'Heros Special X'!P220</f>
        <v>0</v>
      </c>
      <c r="Q220" s="62">
        <f>'Heros Special X'!Q220</f>
        <v>0</v>
      </c>
      <c r="R220" s="81">
        <f>'Heros Special X'!Q220</f>
        <v>0</v>
      </c>
      <c r="S220" s="81">
        <f>'Heros Special X'!T220</f>
        <v>0.3</v>
      </c>
      <c r="T220" s="81">
        <f>'Heros Special X'!U220</f>
        <v>0.2</v>
      </c>
      <c r="U220" s="81">
        <f>'Heros Special X'!V220</f>
        <v>0</v>
      </c>
      <c r="V220" s="81">
        <f>'Heros Special X'!W220</f>
        <v>0</v>
      </c>
    </row>
    <row r="221" spans="1:22" x14ac:dyDescent="0.15">
      <c r="A221" s="26" t="b">
        <f>AND(IF((B221=Calculator!$B$45),1,0),IF((E221=Calculator!$D$45),1,0), IF((C221=Calculator!$G$45),1,0))</f>
        <v>0</v>
      </c>
      <c r="B221" s="62">
        <f>'Heros Special X'!B221</f>
        <v>0</v>
      </c>
      <c r="C221" s="62">
        <f>'Heros Special X'!C221</f>
        <v>0</v>
      </c>
      <c r="D221" s="62">
        <f>'Heros Special X'!D221</f>
        <v>0</v>
      </c>
      <c r="E221" s="62">
        <f>'Heros Special X'!E221</f>
        <v>0</v>
      </c>
      <c r="F221" s="62" t="str">
        <f>'Heros Special X'!F221</f>
        <v>Cooldown</v>
      </c>
      <c r="G221" s="62" t="str">
        <f>'Heros Special X'!G221</f>
        <v>Energy Cost</v>
      </c>
      <c r="H221" s="62" t="str">
        <f>'Heros Special X'!H221</f>
        <v>Damage</v>
      </c>
      <c r="I221" s="62">
        <f>'Heros Special X'!I221</f>
        <v>0</v>
      </c>
      <c r="J221" s="62">
        <f>'Heros Special X'!J221</f>
        <v>0</v>
      </c>
      <c r="K221" s="62">
        <f>'Heros Special X'!K221</f>
        <v>0</v>
      </c>
      <c r="L221" s="62" t="str">
        <f>'Heros Special X'!L221</f>
        <v>Crystal Ratio</v>
      </c>
      <c r="M221" s="62" t="str">
        <f>'Heros Special X'!M221</f>
        <v>Weapon Ratio</v>
      </c>
      <c r="N221" s="62">
        <f>'Heros Special X'!N221</f>
        <v>0</v>
      </c>
      <c r="O221" s="62">
        <f>'Heros Special X'!O221</f>
        <v>0</v>
      </c>
      <c r="P221" s="62">
        <f>'Heros Special X'!P221</f>
        <v>0</v>
      </c>
      <c r="Q221" s="62">
        <f>'Heros Special X'!Q221</f>
        <v>0</v>
      </c>
      <c r="R221" s="81">
        <f>'Heros Special X'!Q221</f>
        <v>0</v>
      </c>
      <c r="S221" s="81" t="str">
        <f>'Heros Special X'!T221</f>
        <v>Silance Duration</v>
      </c>
      <c r="T221" s="81">
        <f>'Heros Special X'!U221</f>
        <v>0</v>
      </c>
      <c r="U221" s="81">
        <f>'Heros Special X'!V221</f>
        <v>0</v>
      </c>
      <c r="V221" s="81">
        <f>'Heros Special X'!W221</f>
        <v>0</v>
      </c>
    </row>
    <row r="222" spans="1:22" x14ac:dyDescent="0.15">
      <c r="A222" s="26" t="b">
        <f>AND(IF((B222=Calculator!$B$45),1,0),IF((E222=Calculator!$D$45),1,0), IF((C222=Calculator!$G$45),1,0))</f>
        <v>0</v>
      </c>
      <c r="B222" s="62" t="str">
        <f>'Heros Special X'!B222</f>
        <v>Vox</v>
      </c>
      <c r="C222" s="62" t="str">
        <f>'Heros Special X'!C222</f>
        <v>C</v>
      </c>
      <c r="D222" s="62" t="str">
        <f>'Heros Special X'!D222</f>
        <v>Wait for It…</v>
      </c>
      <c r="E222" s="62">
        <f>'Heros Special X'!E222</f>
        <v>1</v>
      </c>
      <c r="F222" s="62">
        <f>'Heros Special X'!F222</f>
        <v>80</v>
      </c>
      <c r="G222" s="62">
        <f>'Heros Special X'!G222</f>
        <v>80</v>
      </c>
      <c r="H222" s="62">
        <f>'Heros Special X'!H222</f>
        <v>300</v>
      </c>
      <c r="I222" s="62">
        <f>'Heros Special X'!I222</f>
        <v>0</v>
      </c>
      <c r="J222" s="62">
        <f>'Heros Special X'!J222</f>
        <v>0</v>
      </c>
      <c r="K222" s="62">
        <f>'Heros Special X'!K222</f>
        <v>0</v>
      </c>
      <c r="L222" s="62">
        <f>'Heros Special X'!L222</f>
        <v>0</v>
      </c>
      <c r="M222" s="62">
        <f>'Heros Special X'!M222</f>
        <v>0</v>
      </c>
      <c r="N222" s="62">
        <f>'Heros Special X'!N222</f>
        <v>0</v>
      </c>
      <c r="O222" s="62">
        <f>'Heros Special X'!O222</f>
        <v>0</v>
      </c>
      <c r="P222" s="62">
        <f>'Heros Special X'!P222</f>
        <v>0</v>
      </c>
      <c r="Q222" s="62">
        <f>'Heros Special X'!Q222</f>
        <v>0</v>
      </c>
      <c r="R222" s="81">
        <f>'Heros Special X'!Q222</f>
        <v>0</v>
      </c>
      <c r="S222" s="81">
        <f>'Heros Special X'!T222</f>
        <v>1.5</v>
      </c>
      <c r="T222" s="81">
        <f>'Heros Special X'!U222</f>
        <v>0</v>
      </c>
      <c r="U222" s="81">
        <f>'Heros Special X'!V222</f>
        <v>0</v>
      </c>
      <c r="V222" s="81">
        <f>'Heros Special X'!W222</f>
        <v>0</v>
      </c>
    </row>
    <row r="223" spans="1:22" x14ac:dyDescent="0.15">
      <c r="A223" s="26" t="b">
        <f>AND(IF((B223=Calculator!$B$45),1,0),IF((E223=Calculator!$D$45),1,0), IF((C223=Calculator!$G$45),1,0))</f>
        <v>0</v>
      </c>
      <c r="B223" s="62" t="str">
        <f>'Heros Special X'!B223</f>
        <v>Vox</v>
      </c>
      <c r="C223" s="62" t="str">
        <f>'Heros Special X'!C223</f>
        <v>C</v>
      </c>
      <c r="D223" s="62" t="str">
        <f>'Heros Special X'!D223</f>
        <v>Wait for It…</v>
      </c>
      <c r="E223" s="62">
        <f>'Heros Special X'!E223</f>
        <v>2</v>
      </c>
      <c r="F223" s="62">
        <f>'Heros Special X'!F223</f>
        <v>55</v>
      </c>
      <c r="G223" s="62">
        <f>'Heros Special X'!G223</f>
        <v>80</v>
      </c>
      <c r="H223" s="62">
        <f>'Heros Special X'!H223</f>
        <v>450</v>
      </c>
      <c r="I223" s="62">
        <f>'Heros Special X'!I223</f>
        <v>0</v>
      </c>
      <c r="J223" s="62">
        <f>'Heros Special X'!J223</f>
        <v>0</v>
      </c>
      <c r="K223" s="62">
        <f>'Heros Special X'!K223</f>
        <v>0</v>
      </c>
      <c r="L223" s="62">
        <f>'Heros Special X'!L223</f>
        <v>0</v>
      </c>
      <c r="M223" s="62">
        <f>'Heros Special X'!M223</f>
        <v>0</v>
      </c>
      <c r="N223" s="62">
        <f>'Heros Special X'!N223</f>
        <v>0</v>
      </c>
      <c r="O223" s="62">
        <f>'Heros Special X'!O223</f>
        <v>0</v>
      </c>
      <c r="P223" s="62">
        <f>'Heros Special X'!P223</f>
        <v>0</v>
      </c>
      <c r="Q223" s="62">
        <f>'Heros Special X'!Q223</f>
        <v>0</v>
      </c>
      <c r="R223" s="81">
        <f>'Heros Special X'!Q223</f>
        <v>0</v>
      </c>
      <c r="S223" s="81">
        <f>'Heros Special X'!T223</f>
        <v>1.5</v>
      </c>
      <c r="T223" s="81">
        <f>'Heros Special X'!U223</f>
        <v>0</v>
      </c>
      <c r="U223" s="81">
        <f>'Heros Special X'!V223</f>
        <v>0</v>
      </c>
      <c r="V223" s="81">
        <f>'Heros Special X'!W223</f>
        <v>0</v>
      </c>
    </row>
    <row r="224" spans="1:22" x14ac:dyDescent="0.15">
      <c r="A224" s="26" t="b">
        <f>AND(IF((B224=Calculator!$B$45),1,0),IF((E224=Calculator!$D$45),1,0), IF((C224=Calculator!$G$45),1,0))</f>
        <v>0</v>
      </c>
      <c r="B224" s="62" t="str">
        <f>'Heros Special X'!B224</f>
        <v>Vox</v>
      </c>
      <c r="C224" s="62" t="str">
        <f>'Heros Special X'!C224</f>
        <v>C</v>
      </c>
      <c r="D224" s="62" t="str">
        <f>'Heros Special X'!D224</f>
        <v>Wait for It…</v>
      </c>
      <c r="E224" s="62">
        <f>'Heros Special X'!E224</f>
        <v>3</v>
      </c>
      <c r="F224" s="62">
        <f>'Heros Special X'!F224</f>
        <v>30</v>
      </c>
      <c r="G224" s="62">
        <f>'Heros Special X'!G224</f>
        <v>80</v>
      </c>
      <c r="H224" s="62">
        <f>'Heros Special X'!H224</f>
        <v>600</v>
      </c>
      <c r="I224" s="62">
        <f>'Heros Special X'!I224</f>
        <v>0</v>
      </c>
      <c r="J224" s="62">
        <f>'Heros Special X'!J224</f>
        <v>0</v>
      </c>
      <c r="K224" s="62">
        <f>'Heros Special X'!K224</f>
        <v>0</v>
      </c>
      <c r="L224" s="62">
        <f>'Heros Special X'!L224</f>
        <v>0</v>
      </c>
      <c r="M224" s="62">
        <f>'Heros Special X'!M224</f>
        <v>0</v>
      </c>
      <c r="N224" s="62">
        <f>'Heros Special X'!N224</f>
        <v>0</v>
      </c>
      <c r="O224" s="62">
        <f>'Heros Special X'!O224</f>
        <v>0</v>
      </c>
      <c r="P224" s="62">
        <f>'Heros Special X'!P224</f>
        <v>0</v>
      </c>
      <c r="Q224" s="62">
        <f>'Heros Special X'!Q224</f>
        <v>0</v>
      </c>
      <c r="R224" s="81">
        <f>'Heros Special X'!Q224</f>
        <v>0</v>
      </c>
      <c r="S224" s="81">
        <f>'Heros Special X'!T224</f>
        <v>1.5</v>
      </c>
      <c r="T224" s="81">
        <f>'Heros Special X'!U224</f>
        <v>0</v>
      </c>
      <c r="U224" s="81">
        <f>'Heros Special X'!V224</f>
        <v>0</v>
      </c>
      <c r="V224" s="81">
        <f>'Heros Special X'!W224</f>
        <v>0</v>
      </c>
    </row>
    <row r="225" spans="1:22" x14ac:dyDescent="0.15">
      <c r="A225" s="26" t="b">
        <f>AND(IF((B225=Calculator!$B$45),1,0),IF((E225=Calculator!$D$45),1,0), IF((C225=Calculator!$G$45),1,0))</f>
        <v>0</v>
      </c>
      <c r="B225" s="62">
        <f>'Heros Special X'!B225</f>
        <v>0</v>
      </c>
      <c r="C225" s="62">
        <f>'Heros Special X'!C225</f>
        <v>0</v>
      </c>
      <c r="D225" s="62">
        <f>'Heros Special X'!D225</f>
        <v>0</v>
      </c>
      <c r="E225" s="62">
        <f>'Heros Special X'!E225</f>
        <v>0</v>
      </c>
      <c r="F225" s="62" t="str">
        <f>'Heros Special X'!F225</f>
        <v>Cooldown</v>
      </c>
      <c r="G225" s="62" t="str">
        <f>'Heros Special X'!G225</f>
        <v>Energy Cost</v>
      </c>
      <c r="H225" s="62" t="str">
        <f>'Heros Special X'!H225</f>
        <v>Damage</v>
      </c>
      <c r="I225" s="62">
        <f>'Heros Special X'!I225</f>
        <v>0</v>
      </c>
      <c r="J225" s="62">
        <f>'Heros Special X'!J225</f>
        <v>0</v>
      </c>
      <c r="K225" s="62">
        <f>'Heros Special X'!K225</f>
        <v>0</v>
      </c>
      <c r="L225" s="62" t="str">
        <f>'Heros Special X'!L225</f>
        <v>Crystal Ratio</v>
      </c>
      <c r="M225" s="62" t="str">
        <f>'Heros Special X'!M225</f>
        <v>Weapon Ratio</v>
      </c>
      <c r="N225" s="62">
        <f>'Heros Special X'!N225</f>
        <v>0</v>
      </c>
      <c r="O225" s="62">
        <f>'Heros Special X'!O225</f>
        <v>0</v>
      </c>
      <c r="P225" s="62">
        <f>'Heros Special X'!P225</f>
        <v>0</v>
      </c>
      <c r="Q225" s="62">
        <f>'Heros Special X'!Q225</f>
        <v>0</v>
      </c>
      <c r="R225" s="81">
        <f>'Heros Special X'!Q225</f>
        <v>0</v>
      </c>
      <c r="S225" s="81" t="str">
        <f>'Heros Special X'!T225</f>
        <v>Speed Boost</v>
      </c>
      <c r="T225" s="81" t="str">
        <f>'Heros Special X'!U225</f>
        <v>Duration</v>
      </c>
      <c r="U225" s="81">
        <f>'Heros Special X'!V225</f>
        <v>0</v>
      </c>
      <c r="V225" s="81">
        <f>'Heros Special X'!W225</f>
        <v>0</v>
      </c>
    </row>
    <row r="226" spans="1:22" x14ac:dyDescent="0.15">
      <c r="A226" s="26" t="b">
        <f>AND(IF((B226=Calculator!$B$45),1,0),IF((E226=Calculator!$D$45),1,0), IF((C226=Calculator!$G$45),1,0))</f>
        <v>0</v>
      </c>
      <c r="B226" s="62" t="str">
        <f>'Heros Special X'!B226</f>
        <v>Fortress</v>
      </c>
      <c r="C226" s="62" t="str">
        <f>'Heros Special X'!C226</f>
        <v>A</v>
      </c>
      <c r="D226" s="62" t="str">
        <f>'Heros Special X'!D226</f>
        <v>Truth of the Tooth</v>
      </c>
      <c r="E226" s="62">
        <f>'Heros Special X'!E226</f>
        <v>1</v>
      </c>
      <c r="F226" s="62">
        <f>'Heros Special X'!F226</f>
        <v>13</v>
      </c>
      <c r="G226" s="62">
        <f>'Heros Special X'!G226</f>
        <v>35</v>
      </c>
      <c r="H226" s="62">
        <f>'Heros Special X'!H226</f>
        <v>100</v>
      </c>
      <c r="I226" s="62">
        <f>'Heros Special X'!I226</f>
        <v>0</v>
      </c>
      <c r="J226" s="62">
        <f>'Heros Special X'!J226</f>
        <v>0</v>
      </c>
      <c r="K226" s="62">
        <f>'Heros Special X'!K226</f>
        <v>0</v>
      </c>
      <c r="L226" s="62">
        <f>'Heros Special X'!L226</f>
        <v>1.1000000000000001</v>
      </c>
      <c r="M226" s="62">
        <f>'Heros Special X'!M226</f>
        <v>0</v>
      </c>
      <c r="N226" s="62">
        <f>'Heros Special X'!N226</f>
        <v>0</v>
      </c>
      <c r="O226" s="62">
        <f>'Heros Special X'!O226</f>
        <v>0</v>
      </c>
      <c r="P226" s="62">
        <f>'Heros Special X'!P226</f>
        <v>0</v>
      </c>
      <c r="Q226" s="62">
        <f>'Heros Special X'!Q226</f>
        <v>0</v>
      </c>
      <c r="R226" s="81">
        <f>'Heros Special X'!Q226</f>
        <v>0</v>
      </c>
      <c r="S226" s="81">
        <f>'Heros Special X'!T226</f>
        <v>1.7</v>
      </c>
      <c r="T226" s="81">
        <f>'Heros Special X'!U226</f>
        <v>2</v>
      </c>
      <c r="U226" s="81">
        <f>'Heros Special X'!V226</f>
        <v>0</v>
      </c>
      <c r="V226" s="81">
        <f>'Heros Special X'!W226</f>
        <v>0</v>
      </c>
    </row>
    <row r="227" spans="1:22" x14ac:dyDescent="0.15">
      <c r="A227" s="26" t="b">
        <f>AND(IF((B227=Calculator!$B$45),1,0),IF((E227=Calculator!$D$45),1,0), IF((C227=Calculator!$G$45),1,0))</f>
        <v>0</v>
      </c>
      <c r="B227" s="62" t="str">
        <f>'Heros Special X'!B227</f>
        <v>Fortress</v>
      </c>
      <c r="C227" s="62" t="str">
        <f>'Heros Special X'!C227</f>
        <v>A</v>
      </c>
      <c r="D227" s="62" t="str">
        <f>'Heros Special X'!D227</f>
        <v>Truth of the Tooth</v>
      </c>
      <c r="E227" s="62">
        <f>'Heros Special X'!E227</f>
        <v>2</v>
      </c>
      <c r="F227" s="62">
        <f>'Heros Special X'!F227</f>
        <v>12</v>
      </c>
      <c r="G227" s="62">
        <f>'Heros Special X'!G227</f>
        <v>45</v>
      </c>
      <c r="H227" s="62">
        <f>'Heros Special X'!H227</f>
        <v>160</v>
      </c>
      <c r="I227" s="62">
        <f>'Heros Special X'!I227</f>
        <v>0</v>
      </c>
      <c r="J227" s="62">
        <f>'Heros Special X'!J227</f>
        <v>0</v>
      </c>
      <c r="K227" s="62">
        <f>'Heros Special X'!K227</f>
        <v>0</v>
      </c>
      <c r="L227" s="62">
        <f>'Heros Special X'!L227</f>
        <v>1.1000000000000001</v>
      </c>
      <c r="M227" s="62">
        <f>'Heros Special X'!M227</f>
        <v>0</v>
      </c>
      <c r="N227" s="62">
        <f>'Heros Special X'!N227</f>
        <v>0</v>
      </c>
      <c r="O227" s="62">
        <f>'Heros Special X'!O227</f>
        <v>0</v>
      </c>
      <c r="P227" s="62">
        <f>'Heros Special X'!P227</f>
        <v>0</v>
      </c>
      <c r="Q227" s="62">
        <f>'Heros Special X'!Q227</f>
        <v>0</v>
      </c>
      <c r="R227" s="81">
        <f>'Heros Special X'!Q227</f>
        <v>0</v>
      </c>
      <c r="S227" s="81">
        <f>'Heros Special X'!T227</f>
        <v>1.8</v>
      </c>
      <c r="T227" s="81">
        <f>'Heros Special X'!U227</f>
        <v>2</v>
      </c>
      <c r="U227" s="81">
        <f>'Heros Special X'!V227</f>
        <v>0</v>
      </c>
      <c r="V227" s="81">
        <f>'Heros Special X'!W227</f>
        <v>0</v>
      </c>
    </row>
    <row r="228" spans="1:22" x14ac:dyDescent="0.15">
      <c r="A228" s="26" t="b">
        <f>AND(IF((B228=Calculator!$B$45),1,0),IF((E228=Calculator!$D$45),1,0), IF((C228=Calculator!$G$45),1,0))</f>
        <v>0</v>
      </c>
      <c r="B228" s="62" t="str">
        <f>'Heros Special X'!B228</f>
        <v>Fortress</v>
      </c>
      <c r="C228" s="62" t="str">
        <f>'Heros Special X'!C228</f>
        <v>A</v>
      </c>
      <c r="D228" s="62" t="str">
        <f>'Heros Special X'!D228</f>
        <v>Truth of the Tooth</v>
      </c>
      <c r="E228" s="62">
        <f>'Heros Special X'!E228</f>
        <v>3</v>
      </c>
      <c r="F228" s="62">
        <f>'Heros Special X'!F228</f>
        <v>11</v>
      </c>
      <c r="G228" s="62">
        <f>'Heros Special X'!G228</f>
        <v>55</v>
      </c>
      <c r="H228" s="62">
        <f>'Heros Special X'!H228</f>
        <v>220</v>
      </c>
      <c r="I228" s="62">
        <f>'Heros Special X'!I228</f>
        <v>0</v>
      </c>
      <c r="J228" s="62">
        <f>'Heros Special X'!J228</f>
        <v>0</v>
      </c>
      <c r="K228" s="62">
        <f>'Heros Special X'!K228</f>
        <v>0</v>
      </c>
      <c r="L228" s="62">
        <f>'Heros Special X'!L228</f>
        <v>1.1000000000000001</v>
      </c>
      <c r="M228" s="62">
        <f>'Heros Special X'!M228</f>
        <v>0</v>
      </c>
      <c r="N228" s="62">
        <f>'Heros Special X'!N228</f>
        <v>0</v>
      </c>
      <c r="O228" s="62">
        <f>'Heros Special X'!O228</f>
        <v>0</v>
      </c>
      <c r="P228" s="62">
        <f>'Heros Special X'!P228</f>
        <v>0</v>
      </c>
      <c r="Q228" s="62">
        <f>'Heros Special X'!Q228</f>
        <v>0</v>
      </c>
      <c r="R228" s="81">
        <f>'Heros Special X'!Q228</f>
        <v>0</v>
      </c>
      <c r="S228" s="81">
        <f>'Heros Special X'!T228</f>
        <v>1.9</v>
      </c>
      <c r="T228" s="81">
        <f>'Heros Special X'!U228</f>
        <v>2</v>
      </c>
      <c r="U228" s="81">
        <f>'Heros Special X'!V228</f>
        <v>0</v>
      </c>
      <c r="V228" s="81">
        <f>'Heros Special X'!W228</f>
        <v>0</v>
      </c>
    </row>
    <row r="229" spans="1:22" x14ac:dyDescent="0.15">
      <c r="A229" s="26" t="b">
        <f>AND(IF((B229=Calculator!$B$45),1,0),IF((E229=Calculator!$D$45),1,0), IF((C229=Calculator!$G$45),1,0))</f>
        <v>0</v>
      </c>
      <c r="B229" s="62" t="str">
        <f>'Heros Special X'!B229</f>
        <v>Fortress</v>
      </c>
      <c r="C229" s="62" t="str">
        <f>'Heros Special X'!C229</f>
        <v>A</v>
      </c>
      <c r="D229" s="62" t="str">
        <f>'Heros Special X'!D229</f>
        <v>Truth of the Tooth</v>
      </c>
      <c r="E229" s="62">
        <f>'Heros Special X'!E229</f>
        <v>4</v>
      </c>
      <c r="F229" s="62">
        <f>'Heros Special X'!F229</f>
        <v>10</v>
      </c>
      <c r="G229" s="62">
        <f>'Heros Special X'!G229</f>
        <v>65</v>
      </c>
      <c r="H229" s="62">
        <f>'Heros Special X'!H229</f>
        <v>280</v>
      </c>
      <c r="I229" s="62">
        <f>'Heros Special X'!I229</f>
        <v>0</v>
      </c>
      <c r="J229" s="62">
        <f>'Heros Special X'!J229</f>
        <v>0</v>
      </c>
      <c r="K229" s="62">
        <f>'Heros Special X'!K229</f>
        <v>0</v>
      </c>
      <c r="L229" s="62">
        <f>'Heros Special X'!L229</f>
        <v>1.1000000000000001</v>
      </c>
      <c r="M229" s="62">
        <f>'Heros Special X'!M229</f>
        <v>0</v>
      </c>
      <c r="N229" s="62">
        <f>'Heros Special X'!N229</f>
        <v>0</v>
      </c>
      <c r="O229" s="62">
        <f>'Heros Special X'!O229</f>
        <v>0</v>
      </c>
      <c r="P229" s="62">
        <f>'Heros Special X'!P229</f>
        <v>0</v>
      </c>
      <c r="Q229" s="62">
        <f>'Heros Special X'!Q229</f>
        <v>0</v>
      </c>
      <c r="R229" s="81">
        <f>'Heros Special X'!Q229</f>
        <v>0</v>
      </c>
      <c r="S229" s="81">
        <f>'Heros Special X'!T229</f>
        <v>2</v>
      </c>
      <c r="T229" s="81">
        <f>'Heros Special X'!U229</f>
        <v>2</v>
      </c>
      <c r="U229" s="81">
        <f>'Heros Special X'!V229</f>
        <v>0</v>
      </c>
      <c r="V229" s="81">
        <f>'Heros Special X'!W229</f>
        <v>0</v>
      </c>
    </row>
    <row r="230" spans="1:22" x14ac:dyDescent="0.15">
      <c r="A230" s="26" t="b">
        <f>AND(IF((B230=Calculator!$B$45),1,0),IF((E230=Calculator!$D$45),1,0), IF((C230=Calculator!$G$45),1,0))</f>
        <v>0</v>
      </c>
      <c r="B230" s="62" t="str">
        <f>'Heros Special X'!B230</f>
        <v>Fortress</v>
      </c>
      <c r="C230" s="62" t="str">
        <f>'Heros Special X'!C230</f>
        <v>A</v>
      </c>
      <c r="D230" s="62" t="str">
        <f>'Heros Special X'!D230</f>
        <v>Truth of the Tooth</v>
      </c>
      <c r="E230" s="62">
        <f>'Heros Special X'!E230</f>
        <v>5</v>
      </c>
      <c r="F230" s="62">
        <f>'Heros Special X'!F230</f>
        <v>8</v>
      </c>
      <c r="G230" s="62">
        <f>'Heros Special X'!G230</f>
        <v>75</v>
      </c>
      <c r="H230" s="62">
        <f>'Heros Special X'!H230</f>
        <v>400</v>
      </c>
      <c r="I230" s="62">
        <f>'Heros Special X'!I230</f>
        <v>0</v>
      </c>
      <c r="J230" s="62">
        <f>'Heros Special X'!J230</f>
        <v>0</v>
      </c>
      <c r="K230" s="62">
        <f>'Heros Special X'!K230</f>
        <v>0</v>
      </c>
      <c r="L230" s="62">
        <f>'Heros Special X'!L230</f>
        <v>1.1000000000000001</v>
      </c>
      <c r="M230" s="62">
        <f>'Heros Special X'!M230</f>
        <v>0</v>
      </c>
      <c r="N230" s="62">
        <f>'Heros Special X'!N230</f>
        <v>0</v>
      </c>
      <c r="O230" s="62">
        <f>'Heros Special X'!O230</f>
        <v>0</v>
      </c>
      <c r="P230" s="62">
        <f>'Heros Special X'!P230</f>
        <v>0</v>
      </c>
      <c r="Q230" s="62">
        <f>'Heros Special X'!Q230</f>
        <v>0</v>
      </c>
      <c r="R230" s="81">
        <f>'Heros Special X'!Q230</f>
        <v>0</v>
      </c>
      <c r="S230" s="81">
        <f>'Heros Special X'!T230</f>
        <v>2.5</v>
      </c>
      <c r="T230" s="81">
        <f>'Heros Special X'!U230</f>
        <v>3</v>
      </c>
      <c r="U230" s="81">
        <f>'Heros Special X'!V230</f>
        <v>0</v>
      </c>
      <c r="V230" s="81">
        <f>'Heros Special X'!W230</f>
        <v>0</v>
      </c>
    </row>
    <row r="231" spans="1:22" x14ac:dyDescent="0.15">
      <c r="A231" s="26" t="b">
        <f>AND(IF((B231=Calculator!$B$45),1,0),IF((E231=Calculator!$D$45),1,0), IF((C231=Calculator!$G$45),1,0))</f>
        <v>0</v>
      </c>
      <c r="B231" s="62">
        <f>'Heros Special X'!B231</f>
        <v>0</v>
      </c>
      <c r="C231" s="62">
        <f>'Heros Special X'!C231</f>
        <v>0</v>
      </c>
      <c r="D231" s="62">
        <f>'Heros Special X'!D231</f>
        <v>0</v>
      </c>
      <c r="E231" s="62">
        <f>'Heros Special X'!E231</f>
        <v>0</v>
      </c>
      <c r="F231" s="62" t="str">
        <f>'Heros Special X'!F231</f>
        <v>Cooldown</v>
      </c>
      <c r="G231" s="62" t="str">
        <f>'Heros Special X'!G231</f>
        <v>Energy Cost</v>
      </c>
      <c r="H231" s="62" t="str">
        <f>'Heros Special X'!H231</f>
        <v>Damage</v>
      </c>
      <c r="I231" s="62">
        <f>'Heros Special X'!I231</f>
        <v>0</v>
      </c>
      <c r="J231" s="62" t="str">
        <f>'Heros Special X'!J231</f>
        <v>Burst Damage (% of Max Health)</v>
      </c>
      <c r="K231" s="62" t="str">
        <f>'Heros Special X'!K231</f>
        <v>Crystal Ratio</v>
      </c>
      <c r="L231" s="62" t="str">
        <f>'Heros Special X'!L231</f>
        <v>Crystal Ratio</v>
      </c>
      <c r="M231" s="62" t="str">
        <f>'Heros Special X'!M231</f>
        <v>Weapon Ratio</v>
      </c>
      <c r="N231" s="62">
        <f>'Heros Special X'!N231</f>
        <v>0</v>
      </c>
      <c r="O231" s="62">
        <f>'Heros Special X'!O231</f>
        <v>0</v>
      </c>
      <c r="P231" s="62">
        <f>'Heros Special X'!P231</f>
        <v>0</v>
      </c>
      <c r="Q231" s="62" t="str">
        <f>'Heros Special X'!Q231</f>
        <v xml:space="preserve">Wound </v>
      </c>
      <c r="R231" s="81" t="str">
        <f>'Heros Special X'!Q231</f>
        <v xml:space="preserve">Wound </v>
      </c>
      <c r="S231" s="81">
        <f>'Heros Special X'!T231</f>
        <v>0</v>
      </c>
      <c r="T231" s="81">
        <f>'Heros Special X'!U231</f>
        <v>0</v>
      </c>
      <c r="U231" s="81">
        <f>'Heros Special X'!V231</f>
        <v>0</v>
      </c>
      <c r="V231" s="81">
        <f>'Heros Special X'!W231</f>
        <v>0</v>
      </c>
    </row>
    <row r="232" spans="1:22" x14ac:dyDescent="0.15">
      <c r="A232" s="26" t="b">
        <f>AND(IF((B232=Calculator!$B$45),1,0),IF((E232=Calculator!$D$45),1,0), IF((C232=Calculator!$G$45),1,0))</f>
        <v>0</v>
      </c>
      <c r="B232" s="62" t="str">
        <f>'Heros Special X'!B232</f>
        <v>Fortress</v>
      </c>
      <c r="C232" s="62" t="str">
        <f>'Heros Special X'!C232</f>
        <v>B</v>
      </c>
      <c r="D232" s="62" t="str">
        <f>'Heros Special X'!D232</f>
        <v>Law of the Claw</v>
      </c>
      <c r="E232" s="62">
        <f>'Heros Special X'!E232</f>
        <v>1</v>
      </c>
      <c r="F232" s="62">
        <f>'Heros Special X'!F232</f>
        <v>11</v>
      </c>
      <c r="G232" s="62">
        <f>'Heros Special X'!G232</f>
        <v>30</v>
      </c>
      <c r="H232" s="62">
        <f>'Heros Special X'!H232</f>
        <v>90</v>
      </c>
      <c r="I232" s="62">
        <f>'Heros Special X'!I232</f>
        <v>0</v>
      </c>
      <c r="J232" s="62">
        <f>'Heros Special X'!J232</f>
        <v>0.12</v>
      </c>
      <c r="K232" s="62">
        <f>'Heros Special X'!K232</f>
        <v>0.06</v>
      </c>
      <c r="L232" s="62">
        <f>'Heros Special X'!L232</f>
        <v>0.7</v>
      </c>
      <c r="M232" s="62">
        <f>'Heros Special X'!M232</f>
        <v>0</v>
      </c>
      <c r="N232" s="62">
        <f>'Heros Special X'!N232</f>
        <v>0</v>
      </c>
      <c r="O232" s="62">
        <f>'Heros Special X'!O232</f>
        <v>0</v>
      </c>
      <c r="P232" s="62">
        <f>'Heros Special X'!P232</f>
        <v>0</v>
      </c>
      <c r="Q232" s="62">
        <f>'Heros Special X'!Q232</f>
        <v>-0.33</v>
      </c>
      <c r="R232" s="81">
        <f>'Heros Special X'!Q232</f>
        <v>-0.33</v>
      </c>
      <c r="S232" s="81">
        <f>'Heros Special X'!T232</f>
        <v>0</v>
      </c>
      <c r="T232" s="81">
        <f>'Heros Special X'!U232</f>
        <v>0</v>
      </c>
      <c r="U232" s="81">
        <f>'Heros Special X'!V232</f>
        <v>0</v>
      </c>
      <c r="V232" s="81">
        <f>'Heros Special X'!W232</f>
        <v>0</v>
      </c>
    </row>
    <row r="233" spans="1:22" x14ac:dyDescent="0.15">
      <c r="A233" s="26" t="b">
        <f>AND(IF((B233=Calculator!$B$45),1,0),IF((E233=Calculator!$D$45),1,0), IF((C233=Calculator!$G$45),1,0))</f>
        <v>0</v>
      </c>
      <c r="B233" s="62" t="str">
        <f>'Heros Special X'!B233</f>
        <v>Fortress</v>
      </c>
      <c r="C233" s="62" t="str">
        <f>'Heros Special X'!C233</f>
        <v>B</v>
      </c>
      <c r="D233" s="62" t="str">
        <f>'Heros Special X'!D233</f>
        <v>Law of the Claw</v>
      </c>
      <c r="E233" s="62">
        <f>'Heros Special X'!E233</f>
        <v>2</v>
      </c>
      <c r="F233" s="62">
        <f>'Heros Special X'!F233</f>
        <v>10</v>
      </c>
      <c r="G233" s="62">
        <f>'Heros Special X'!G233</f>
        <v>40</v>
      </c>
      <c r="H233" s="62">
        <f>'Heros Special X'!H233</f>
        <v>140</v>
      </c>
      <c r="I233" s="62">
        <f>'Heros Special X'!I233</f>
        <v>0</v>
      </c>
      <c r="J233" s="62">
        <f>'Heros Special X'!J233</f>
        <v>0.13</v>
      </c>
      <c r="K233" s="62">
        <f>'Heros Special X'!K233</f>
        <v>0.06</v>
      </c>
      <c r="L233" s="62">
        <f>'Heros Special X'!L233</f>
        <v>0.7</v>
      </c>
      <c r="M233" s="62">
        <f>'Heros Special X'!M233</f>
        <v>0</v>
      </c>
      <c r="N233" s="62">
        <f>'Heros Special X'!N233</f>
        <v>0</v>
      </c>
      <c r="O233" s="62">
        <f>'Heros Special X'!O233</f>
        <v>0</v>
      </c>
      <c r="P233" s="62">
        <f>'Heros Special X'!P233</f>
        <v>0</v>
      </c>
      <c r="Q233" s="62">
        <f>'Heros Special X'!Q233</f>
        <v>-0.33</v>
      </c>
      <c r="R233" s="81">
        <f>'Heros Special X'!Q233</f>
        <v>-0.33</v>
      </c>
      <c r="S233" s="81">
        <f>'Heros Special X'!T233</f>
        <v>0</v>
      </c>
      <c r="T233" s="81">
        <f>'Heros Special X'!U233</f>
        <v>0</v>
      </c>
      <c r="U233" s="81">
        <f>'Heros Special X'!V233</f>
        <v>0</v>
      </c>
      <c r="V233" s="81">
        <f>'Heros Special X'!W233</f>
        <v>0</v>
      </c>
    </row>
    <row r="234" spans="1:22" x14ac:dyDescent="0.15">
      <c r="A234" s="26" t="b">
        <f>AND(IF((B234=Calculator!$B$45),1,0),IF((E234=Calculator!$D$45),1,0), IF((C234=Calculator!$G$45),1,0))</f>
        <v>0</v>
      </c>
      <c r="B234" s="62" t="str">
        <f>'Heros Special X'!B234</f>
        <v>Fortress</v>
      </c>
      <c r="C234" s="62" t="str">
        <f>'Heros Special X'!C234</f>
        <v>B</v>
      </c>
      <c r="D234" s="62" t="str">
        <f>'Heros Special X'!D234</f>
        <v>Law of the Claw</v>
      </c>
      <c r="E234" s="62">
        <f>'Heros Special X'!E234</f>
        <v>3</v>
      </c>
      <c r="F234" s="62">
        <f>'Heros Special X'!F234</f>
        <v>9</v>
      </c>
      <c r="G234" s="62">
        <f>'Heros Special X'!G234</f>
        <v>50</v>
      </c>
      <c r="H234" s="62">
        <f>'Heros Special X'!H234</f>
        <v>190</v>
      </c>
      <c r="I234" s="62">
        <f>'Heros Special X'!I234</f>
        <v>0</v>
      </c>
      <c r="J234" s="62">
        <f>'Heros Special X'!J234</f>
        <v>0.14000000000000001</v>
      </c>
      <c r="K234" s="62">
        <f>'Heros Special X'!K234</f>
        <v>0.06</v>
      </c>
      <c r="L234" s="62">
        <f>'Heros Special X'!L234</f>
        <v>0.7</v>
      </c>
      <c r="M234" s="62">
        <f>'Heros Special X'!M234</f>
        <v>0</v>
      </c>
      <c r="N234" s="62">
        <f>'Heros Special X'!N234</f>
        <v>0</v>
      </c>
      <c r="O234" s="62">
        <f>'Heros Special X'!O234</f>
        <v>0</v>
      </c>
      <c r="P234" s="62">
        <f>'Heros Special X'!P234</f>
        <v>0</v>
      </c>
      <c r="Q234" s="62">
        <f>'Heros Special X'!Q234</f>
        <v>-0.33</v>
      </c>
      <c r="R234" s="81">
        <f>'Heros Special X'!Q234</f>
        <v>-0.33</v>
      </c>
      <c r="S234" s="81">
        <f>'Heros Special X'!T234</f>
        <v>0</v>
      </c>
      <c r="T234" s="81">
        <f>'Heros Special X'!U234</f>
        <v>0</v>
      </c>
      <c r="U234" s="81">
        <f>'Heros Special X'!V234</f>
        <v>0</v>
      </c>
      <c r="V234" s="81">
        <f>'Heros Special X'!W234</f>
        <v>0</v>
      </c>
    </row>
    <row r="235" spans="1:22" x14ac:dyDescent="0.15">
      <c r="A235" s="26" t="b">
        <f>AND(IF((B235=Calculator!$B$45),1,0),IF((E235=Calculator!$D$45),1,0), IF((C235=Calculator!$G$45),1,0))</f>
        <v>0</v>
      </c>
      <c r="B235" s="62" t="str">
        <f>'Heros Special X'!B235</f>
        <v>Fortress</v>
      </c>
      <c r="C235" s="62" t="str">
        <f>'Heros Special X'!C235</f>
        <v>B</v>
      </c>
      <c r="D235" s="62" t="str">
        <f>'Heros Special X'!D235</f>
        <v>Law of the Claw</v>
      </c>
      <c r="E235" s="62">
        <f>'Heros Special X'!E235</f>
        <v>4</v>
      </c>
      <c r="F235" s="62">
        <f>'Heros Special X'!F235</f>
        <v>8</v>
      </c>
      <c r="G235" s="62">
        <f>'Heros Special X'!G235</f>
        <v>60</v>
      </c>
      <c r="H235" s="62">
        <f>'Heros Special X'!H235</f>
        <v>240</v>
      </c>
      <c r="I235" s="62">
        <f>'Heros Special X'!I235</f>
        <v>0</v>
      </c>
      <c r="J235" s="62">
        <f>'Heros Special X'!J235</f>
        <v>0.15</v>
      </c>
      <c r="K235" s="62">
        <f>'Heros Special X'!K235</f>
        <v>0.06</v>
      </c>
      <c r="L235" s="62">
        <f>'Heros Special X'!L235</f>
        <v>0.7</v>
      </c>
      <c r="M235" s="62">
        <f>'Heros Special X'!M235</f>
        <v>0</v>
      </c>
      <c r="N235" s="62">
        <f>'Heros Special X'!N235</f>
        <v>0</v>
      </c>
      <c r="O235" s="62">
        <f>'Heros Special X'!O235</f>
        <v>0</v>
      </c>
      <c r="P235" s="62">
        <f>'Heros Special X'!P235</f>
        <v>0</v>
      </c>
      <c r="Q235" s="62">
        <f>'Heros Special X'!Q235</f>
        <v>-0.33</v>
      </c>
      <c r="R235" s="81">
        <f>'Heros Special X'!Q235</f>
        <v>-0.33</v>
      </c>
      <c r="S235" s="81">
        <f>'Heros Special X'!T235</f>
        <v>0</v>
      </c>
      <c r="T235" s="81">
        <f>'Heros Special X'!U235</f>
        <v>0</v>
      </c>
      <c r="U235" s="81">
        <f>'Heros Special X'!V235</f>
        <v>0</v>
      </c>
      <c r="V235" s="81">
        <f>'Heros Special X'!W235</f>
        <v>0</v>
      </c>
    </row>
    <row r="236" spans="1:22" x14ac:dyDescent="0.15">
      <c r="A236" s="26" t="b">
        <f>AND(IF((B236=Calculator!$B$45),1,0),IF((E236=Calculator!$D$45),1,0), IF((C236=Calculator!$G$45),1,0))</f>
        <v>0</v>
      </c>
      <c r="B236" s="62" t="str">
        <f>'Heros Special X'!B236</f>
        <v>Fortress</v>
      </c>
      <c r="C236" s="62" t="str">
        <f>'Heros Special X'!C236</f>
        <v>B</v>
      </c>
      <c r="D236" s="62" t="str">
        <f>'Heros Special X'!D236</f>
        <v>Law of the Claw</v>
      </c>
      <c r="E236" s="62">
        <f>'Heros Special X'!E236</f>
        <v>5</v>
      </c>
      <c r="F236" s="62">
        <f>'Heros Special X'!F236</f>
        <v>6</v>
      </c>
      <c r="G236" s="62">
        <f>'Heros Special X'!G236</f>
        <v>70</v>
      </c>
      <c r="H236" s="62">
        <f>'Heros Special X'!H236</f>
        <v>340</v>
      </c>
      <c r="I236" s="62">
        <f>'Heros Special X'!I236</f>
        <v>0</v>
      </c>
      <c r="J236" s="62">
        <f>'Heros Special X'!J236</f>
        <v>0.2</v>
      </c>
      <c r="K236" s="62">
        <f>'Heros Special X'!K236</f>
        <v>0.06</v>
      </c>
      <c r="L236" s="62">
        <f>'Heros Special X'!L236</f>
        <v>0.7</v>
      </c>
      <c r="M236" s="62">
        <f>'Heros Special X'!M236</f>
        <v>0</v>
      </c>
      <c r="N236" s="62">
        <f>'Heros Special X'!N236</f>
        <v>0</v>
      </c>
      <c r="O236" s="62">
        <f>'Heros Special X'!O236</f>
        <v>0</v>
      </c>
      <c r="P236" s="62">
        <f>'Heros Special X'!P236</f>
        <v>0</v>
      </c>
      <c r="Q236" s="62">
        <f>'Heros Special X'!Q236</f>
        <v>-0.33</v>
      </c>
      <c r="R236" s="81">
        <f>'Heros Special X'!Q236</f>
        <v>-0.33</v>
      </c>
      <c r="S236" s="81">
        <f>'Heros Special X'!T236</f>
        <v>0</v>
      </c>
      <c r="T236" s="81">
        <f>'Heros Special X'!U236</f>
        <v>0</v>
      </c>
      <c r="U236" s="81">
        <f>'Heros Special X'!V236</f>
        <v>0</v>
      </c>
      <c r="V236" s="81">
        <f>'Heros Special X'!W236</f>
        <v>0</v>
      </c>
    </row>
    <row r="237" spans="1:22" x14ac:dyDescent="0.15">
      <c r="A237" s="26" t="b">
        <f>AND(IF((B237=Calculator!$B$45),1,0),IF((E237=Calculator!$D$45),1,0), IF((C237=Calculator!$G$45),1,0))</f>
        <v>0</v>
      </c>
      <c r="B237" s="62">
        <f>'Heros Special X'!B237</f>
        <v>0</v>
      </c>
      <c r="C237" s="62">
        <f>'Heros Special X'!C237</f>
        <v>0</v>
      </c>
      <c r="D237" s="62">
        <f>'Heros Special X'!D237</f>
        <v>0</v>
      </c>
      <c r="E237" s="62">
        <f>'Heros Special X'!E237</f>
        <v>0</v>
      </c>
      <c r="F237" s="62" t="str">
        <f>'Heros Special X'!F237</f>
        <v>Cooldown</v>
      </c>
      <c r="G237" s="62" t="str">
        <f>'Heros Special X'!G237</f>
        <v>Energy Cost</v>
      </c>
      <c r="H237" s="62" t="str">
        <f>'Heros Special X'!H237</f>
        <v>Damage</v>
      </c>
      <c r="I237" s="62" t="str">
        <f>'Heros Special X'!I237</f>
        <v>Attack Speed</v>
      </c>
      <c r="J237" s="62">
        <f>'Heros Special X'!J237</f>
        <v>0</v>
      </c>
      <c r="K237" s="62">
        <f>'Heros Special X'!K237</f>
        <v>0</v>
      </c>
      <c r="L237" s="62" t="str">
        <f>'Heros Special X'!L237</f>
        <v>Crystal Ratio</v>
      </c>
      <c r="M237" s="62" t="str">
        <f>'Heros Special X'!M237</f>
        <v>Weapon Ratio</v>
      </c>
      <c r="N237" s="62">
        <f>'Heros Special X'!N237</f>
        <v>0</v>
      </c>
      <c r="O237" s="62">
        <f>'Heros Special X'!O237</f>
        <v>0</v>
      </c>
      <c r="P237" s="62">
        <f>'Heros Special X'!P237</f>
        <v>0</v>
      </c>
      <c r="Q237" s="62">
        <f>'Heros Special X'!Q237</f>
        <v>0</v>
      </c>
      <c r="R237" s="81">
        <f>'Heros Special X'!Q237</f>
        <v>0</v>
      </c>
      <c r="S237" s="81" t="str">
        <f>'Heros Special X'!T237</f>
        <v>Bonus Health</v>
      </c>
      <c r="T237" s="81" t="str">
        <f>'Heros Special X'!U237</f>
        <v>Duration</v>
      </c>
      <c r="U237" s="81">
        <f>'Heros Special X'!V237</f>
        <v>0</v>
      </c>
      <c r="V237" s="81">
        <f>'Heros Special X'!W237</f>
        <v>0</v>
      </c>
    </row>
    <row r="238" spans="1:22" x14ac:dyDescent="0.15">
      <c r="A238" s="26" t="b">
        <f>AND(IF((B238=Calculator!$B$45),1,0),IF((E238=Calculator!$D$45),1,0), IF((C238=Calculator!$G$45),1,0))</f>
        <v>0</v>
      </c>
      <c r="B238" s="62" t="str">
        <f>'Heros Special X'!B238</f>
        <v>Fortress</v>
      </c>
      <c r="C238" s="62" t="str">
        <f>'Heros Special X'!C238</f>
        <v>C</v>
      </c>
      <c r="D238" s="62" t="str">
        <f>'Heros Special X'!D238</f>
        <v>Attack of the Pack</v>
      </c>
      <c r="E238" s="62">
        <f>'Heros Special X'!E238</f>
        <v>1</v>
      </c>
      <c r="F238" s="62">
        <f>'Heros Special X'!F238</f>
        <v>120</v>
      </c>
      <c r="G238" s="62">
        <f>'Heros Special X'!G238</f>
        <v>120</v>
      </c>
      <c r="H238" s="62">
        <f>'Heros Special X'!H238</f>
        <v>20</v>
      </c>
      <c r="I238" s="62">
        <f>'Heros Special X'!I238</f>
        <v>0.3</v>
      </c>
      <c r="J238" s="62">
        <f>'Heros Special X'!J238</f>
        <v>0</v>
      </c>
      <c r="K238" s="62">
        <f>'Heros Special X'!K238</f>
        <v>0</v>
      </c>
      <c r="L238" s="62">
        <f>'Heros Special X'!L238</f>
        <v>0</v>
      </c>
      <c r="M238" s="62">
        <f>'Heros Special X'!M238</f>
        <v>0</v>
      </c>
      <c r="N238" s="62">
        <f>'Heros Special X'!N238</f>
        <v>0</v>
      </c>
      <c r="O238" s="62">
        <f>'Heros Special X'!O238</f>
        <v>0</v>
      </c>
      <c r="P238" s="62">
        <f>'Heros Special X'!P238</f>
        <v>0</v>
      </c>
      <c r="Q238" s="62">
        <f>'Heros Special X'!Q238</f>
        <v>0</v>
      </c>
      <c r="R238" s="81">
        <f>'Heros Special X'!Q238</f>
        <v>0</v>
      </c>
      <c r="S238" s="81">
        <f>'Heros Special X'!T238</f>
        <v>250</v>
      </c>
      <c r="T238" s="81">
        <f>'Heros Special X'!U238</f>
        <v>15</v>
      </c>
      <c r="U238" s="81">
        <f>'Heros Special X'!V238</f>
        <v>0</v>
      </c>
      <c r="V238" s="81">
        <f>'Heros Special X'!W238</f>
        <v>0</v>
      </c>
    </row>
    <row r="239" spans="1:22" x14ac:dyDescent="0.15">
      <c r="A239" s="26" t="b">
        <f>AND(IF((B239=Calculator!$B$45),1,0),IF((E239=Calculator!$D$45),1,0), IF((C239=Calculator!$G$45),1,0))</f>
        <v>0</v>
      </c>
      <c r="B239" s="62" t="str">
        <f>'Heros Special X'!B239</f>
        <v>Fortress</v>
      </c>
      <c r="C239" s="62" t="str">
        <f>'Heros Special X'!C239</f>
        <v>C</v>
      </c>
      <c r="D239" s="62" t="str">
        <f>'Heros Special X'!D239</f>
        <v>Attack of the Pack</v>
      </c>
      <c r="E239" s="62">
        <f>'Heros Special X'!E239</f>
        <v>2</v>
      </c>
      <c r="F239" s="62">
        <f>'Heros Special X'!F239</f>
        <v>95</v>
      </c>
      <c r="G239" s="62">
        <f>'Heros Special X'!G239</f>
        <v>140</v>
      </c>
      <c r="H239" s="62">
        <f>'Heros Special X'!H239</f>
        <v>40</v>
      </c>
      <c r="I239" s="62">
        <f>'Heros Special X'!I239</f>
        <v>0.5</v>
      </c>
      <c r="J239" s="62">
        <f>'Heros Special X'!J239</f>
        <v>0</v>
      </c>
      <c r="K239" s="62">
        <f>'Heros Special X'!K239</f>
        <v>0</v>
      </c>
      <c r="L239" s="62">
        <f>'Heros Special X'!L239</f>
        <v>0</v>
      </c>
      <c r="M239" s="62">
        <f>'Heros Special X'!M239</f>
        <v>0</v>
      </c>
      <c r="N239" s="62">
        <f>'Heros Special X'!N239</f>
        <v>0</v>
      </c>
      <c r="O239" s="62">
        <f>'Heros Special X'!O239</f>
        <v>0</v>
      </c>
      <c r="P239" s="62">
        <f>'Heros Special X'!P239</f>
        <v>0</v>
      </c>
      <c r="Q239" s="62">
        <f>'Heros Special X'!Q239</f>
        <v>0</v>
      </c>
      <c r="R239" s="81">
        <f>'Heros Special X'!Q239</f>
        <v>0</v>
      </c>
      <c r="S239" s="81">
        <f>'Heros Special X'!T239</f>
        <v>550</v>
      </c>
      <c r="T239" s="81">
        <f>'Heros Special X'!U239</f>
        <v>15</v>
      </c>
      <c r="U239" s="81">
        <f>'Heros Special X'!V239</f>
        <v>0</v>
      </c>
      <c r="V239" s="81">
        <f>'Heros Special X'!W239</f>
        <v>0</v>
      </c>
    </row>
    <row r="240" spans="1:22" x14ac:dyDescent="0.15">
      <c r="A240" s="26" t="b">
        <f>AND(IF((B240=Calculator!$B$45),1,0),IF((E240=Calculator!$D$45),1,0), IF((C240=Calculator!$G$45),1,0))</f>
        <v>0</v>
      </c>
      <c r="B240" s="62" t="str">
        <f>'Heros Special X'!B240</f>
        <v>Fortress</v>
      </c>
      <c r="C240" s="62" t="str">
        <f>'Heros Special X'!C240</f>
        <v>C</v>
      </c>
      <c r="D240" s="62" t="str">
        <f>'Heros Special X'!D240</f>
        <v>Attack of the Pack</v>
      </c>
      <c r="E240" s="62">
        <f>'Heros Special X'!E240</f>
        <v>3</v>
      </c>
      <c r="F240" s="62">
        <f>'Heros Special X'!F240</f>
        <v>70</v>
      </c>
      <c r="G240" s="62">
        <f>'Heros Special X'!G240</f>
        <v>160</v>
      </c>
      <c r="H240" s="62">
        <f>'Heros Special X'!H240</f>
        <v>60</v>
      </c>
      <c r="I240" s="62">
        <f>'Heros Special X'!I240</f>
        <v>0.7</v>
      </c>
      <c r="J240" s="62">
        <f>'Heros Special X'!J240</f>
        <v>0</v>
      </c>
      <c r="K240" s="62">
        <f>'Heros Special X'!K240</f>
        <v>0</v>
      </c>
      <c r="L240" s="62">
        <f>'Heros Special X'!L240</f>
        <v>0</v>
      </c>
      <c r="M240" s="62">
        <f>'Heros Special X'!M240</f>
        <v>0</v>
      </c>
      <c r="N240" s="62">
        <f>'Heros Special X'!N240</f>
        <v>0</v>
      </c>
      <c r="O240" s="62">
        <f>'Heros Special X'!O240</f>
        <v>0</v>
      </c>
      <c r="P240" s="62">
        <f>'Heros Special X'!P240</f>
        <v>0</v>
      </c>
      <c r="Q240" s="62">
        <f>'Heros Special X'!Q240</f>
        <v>0</v>
      </c>
      <c r="R240" s="81">
        <f>'Heros Special X'!Q240</f>
        <v>0</v>
      </c>
      <c r="S240" s="81">
        <f>'Heros Special X'!T240</f>
        <v>850</v>
      </c>
      <c r="T240" s="81">
        <f>'Heros Special X'!U240</f>
        <v>15</v>
      </c>
      <c r="U240" s="81">
        <f>'Heros Special X'!V240</f>
        <v>0</v>
      </c>
      <c r="V240" s="81">
        <f>'Heros Special X'!W240</f>
        <v>0</v>
      </c>
    </row>
    <row r="241" spans="1:22" x14ac:dyDescent="0.15">
      <c r="A241" s="26" t="b">
        <f>AND(IF((B241=Calculator!$B$45),1,0),IF((E241=Calculator!$D$45),1,0), IF((C241=Calculator!$G$45),1,0))</f>
        <v>0</v>
      </c>
      <c r="B241" s="62">
        <f>'Heros Special X'!B241</f>
        <v>0</v>
      </c>
      <c r="C241" s="62">
        <f>'Heros Special X'!C241</f>
        <v>0</v>
      </c>
      <c r="D241" s="62">
        <f>'Heros Special X'!D241</f>
        <v>0</v>
      </c>
      <c r="E241" s="62">
        <f>'Heros Special X'!E241</f>
        <v>0</v>
      </c>
      <c r="F241" s="62" t="str">
        <f>'Heros Special X'!F241</f>
        <v>Cooldown</v>
      </c>
      <c r="G241" s="62" t="str">
        <f>'Heros Special X'!G241</f>
        <v>Energy Cost</v>
      </c>
      <c r="H241" s="62">
        <f>'Heros Special X'!H241</f>
        <v>0</v>
      </c>
      <c r="I241" s="62">
        <f>'Heros Special X'!I241</f>
        <v>0</v>
      </c>
      <c r="J241" s="62">
        <f>'Heros Special X'!J241</f>
        <v>0</v>
      </c>
      <c r="K241" s="62">
        <f>'Heros Special X'!K241</f>
        <v>0</v>
      </c>
      <c r="L241" s="62">
        <f>'Heros Special X'!L241</f>
        <v>0</v>
      </c>
      <c r="M241" s="62">
        <f>'Heros Special X'!M241</f>
        <v>0</v>
      </c>
      <c r="N241" s="62">
        <f>'Heros Special X'!N241</f>
        <v>0</v>
      </c>
      <c r="O241" s="62">
        <f>'Heros Special X'!O241</f>
        <v>0</v>
      </c>
      <c r="P241" s="62">
        <f>'Heros Special X'!P241</f>
        <v>0</v>
      </c>
      <c r="Q241" s="62">
        <f>'Heros Special X'!Q241</f>
        <v>0</v>
      </c>
      <c r="R241" s="81">
        <f>'Heros Special X'!Q241</f>
        <v>0</v>
      </c>
      <c r="S241" s="81">
        <f>'Heros Special X'!T241</f>
        <v>0</v>
      </c>
      <c r="T241" s="81">
        <f>'Heros Special X'!U241</f>
        <v>0</v>
      </c>
      <c r="U241" s="81">
        <f>'Heros Special X'!V241</f>
        <v>0</v>
      </c>
      <c r="V241" s="81">
        <f>'Heros Special X'!W241</f>
        <v>0</v>
      </c>
    </row>
    <row r="242" spans="1:22" x14ac:dyDescent="0.15">
      <c r="A242" s="26" t="b">
        <f>AND(IF((B242=Calculator!$B$45),1,0),IF((E242=Calculator!$D$45),1,0), IF((C242=Calculator!$G$45),1,0))</f>
        <v>0</v>
      </c>
      <c r="B242" s="62" t="str">
        <f>'Heros Special X'!B242</f>
        <v>Rona</v>
      </c>
      <c r="C242" s="62" t="str">
        <f>'Heros Special X'!C242</f>
        <v>A</v>
      </c>
      <c r="D242" s="62" t="str">
        <f>'Heros Special X'!D242</f>
        <v>Into the Fray</v>
      </c>
      <c r="E242" s="62">
        <f>'Heros Special X'!E242</f>
        <v>1</v>
      </c>
      <c r="F242" s="62">
        <f>'Heros Special X'!F242</f>
        <v>0</v>
      </c>
      <c r="G242" s="62">
        <f>'Heros Special X'!G242</f>
        <v>0</v>
      </c>
      <c r="H242" s="62">
        <f>'Heros Special X'!H242</f>
        <v>0</v>
      </c>
      <c r="I242" s="62">
        <f>'Heros Special X'!I242</f>
        <v>0</v>
      </c>
      <c r="J242" s="62">
        <f>'Heros Special X'!J242</f>
        <v>0</v>
      </c>
      <c r="K242" s="62">
        <f>'Heros Special X'!K242</f>
        <v>0</v>
      </c>
      <c r="L242" s="62">
        <f>'Heros Special X'!L242</f>
        <v>0</v>
      </c>
      <c r="M242" s="62">
        <f>'Heros Special X'!M242</f>
        <v>0</v>
      </c>
      <c r="N242" s="62">
        <f>'Heros Special X'!N242</f>
        <v>0</v>
      </c>
      <c r="O242" s="62">
        <f>'Heros Special X'!O242</f>
        <v>0</v>
      </c>
      <c r="P242" s="62">
        <f>'Heros Special X'!P242</f>
        <v>0</v>
      </c>
      <c r="Q242" s="62">
        <f>'Heros Special X'!Q242</f>
        <v>0</v>
      </c>
      <c r="R242" s="81">
        <f>'Heros Special X'!Q242</f>
        <v>0</v>
      </c>
      <c r="S242" s="81">
        <f>'Heros Special X'!T242</f>
        <v>0</v>
      </c>
      <c r="T242" s="81">
        <f>'Heros Special X'!U242</f>
        <v>0</v>
      </c>
      <c r="U242" s="81">
        <f>'Heros Special X'!V242</f>
        <v>0</v>
      </c>
      <c r="V242" s="81">
        <f>'Heros Special X'!W242</f>
        <v>0</v>
      </c>
    </row>
    <row r="243" spans="1:22" x14ac:dyDescent="0.15">
      <c r="A243" s="26" t="b">
        <f>AND(IF((B243=Calculator!$B$45),1,0),IF((E243=Calculator!$D$45),1,0), IF((C243=Calculator!$G$45),1,0))</f>
        <v>0</v>
      </c>
      <c r="B243" s="62" t="str">
        <f>'Heros Special X'!B243</f>
        <v>Rona</v>
      </c>
      <c r="C243" s="62" t="str">
        <f>'Heros Special X'!C243</f>
        <v>A</v>
      </c>
      <c r="D243" s="62" t="str">
        <f>'Heros Special X'!D243</f>
        <v>Into the Fray</v>
      </c>
      <c r="E243" s="62">
        <f>'Heros Special X'!E243</f>
        <v>2</v>
      </c>
      <c r="F243" s="62">
        <f>'Heros Special X'!F243</f>
        <v>0</v>
      </c>
      <c r="G243" s="62">
        <f>'Heros Special X'!G243</f>
        <v>0</v>
      </c>
      <c r="H243" s="62">
        <f>'Heros Special X'!H243</f>
        <v>0</v>
      </c>
      <c r="I243" s="62">
        <f>'Heros Special X'!I243</f>
        <v>0</v>
      </c>
      <c r="J243" s="62">
        <f>'Heros Special X'!J243</f>
        <v>0</v>
      </c>
      <c r="K243" s="62">
        <f>'Heros Special X'!K243</f>
        <v>0</v>
      </c>
      <c r="L243" s="62">
        <f>'Heros Special X'!L243</f>
        <v>0</v>
      </c>
      <c r="M243" s="62">
        <f>'Heros Special X'!M243</f>
        <v>0</v>
      </c>
      <c r="N243" s="62">
        <f>'Heros Special X'!N243</f>
        <v>0</v>
      </c>
      <c r="O243" s="62">
        <f>'Heros Special X'!O243</f>
        <v>0</v>
      </c>
      <c r="P243" s="62">
        <f>'Heros Special X'!P243</f>
        <v>0</v>
      </c>
      <c r="Q243" s="62">
        <f>'Heros Special X'!Q243</f>
        <v>0</v>
      </c>
      <c r="R243" s="81">
        <f>'Heros Special X'!Q243</f>
        <v>0</v>
      </c>
      <c r="S243" s="81">
        <f>'Heros Special X'!T243</f>
        <v>0</v>
      </c>
      <c r="T243" s="81">
        <f>'Heros Special X'!U243</f>
        <v>0</v>
      </c>
      <c r="U243" s="81">
        <f>'Heros Special X'!V243</f>
        <v>0</v>
      </c>
      <c r="V243" s="81">
        <f>'Heros Special X'!W243</f>
        <v>0</v>
      </c>
    </row>
    <row r="244" spans="1:22" x14ac:dyDescent="0.15">
      <c r="A244" s="26" t="b">
        <f>AND(IF((B244=Calculator!$B$45),1,0),IF((E244=Calculator!$D$45),1,0), IF((C244=Calculator!$G$45),1,0))</f>
        <v>0</v>
      </c>
      <c r="B244" s="62" t="str">
        <f>'Heros Special X'!B244</f>
        <v>Rona</v>
      </c>
      <c r="C244" s="62" t="str">
        <f>'Heros Special X'!C244</f>
        <v>A</v>
      </c>
      <c r="D244" s="62" t="str">
        <f>'Heros Special X'!D244</f>
        <v>Into the Fray</v>
      </c>
      <c r="E244" s="62">
        <f>'Heros Special X'!E244</f>
        <v>3</v>
      </c>
      <c r="F244" s="62">
        <f>'Heros Special X'!F244</f>
        <v>0</v>
      </c>
      <c r="G244" s="62">
        <f>'Heros Special X'!G244</f>
        <v>0</v>
      </c>
      <c r="H244" s="62">
        <f>'Heros Special X'!H244</f>
        <v>0</v>
      </c>
      <c r="I244" s="62">
        <f>'Heros Special X'!I244</f>
        <v>0</v>
      </c>
      <c r="J244" s="62">
        <f>'Heros Special X'!J244</f>
        <v>0</v>
      </c>
      <c r="K244" s="62">
        <f>'Heros Special X'!K244</f>
        <v>0</v>
      </c>
      <c r="L244" s="62">
        <f>'Heros Special X'!L244</f>
        <v>0</v>
      </c>
      <c r="M244" s="62">
        <f>'Heros Special X'!M244</f>
        <v>0</v>
      </c>
      <c r="N244" s="62">
        <f>'Heros Special X'!N244</f>
        <v>0</v>
      </c>
      <c r="O244" s="62">
        <f>'Heros Special X'!O244</f>
        <v>0</v>
      </c>
      <c r="P244" s="62">
        <f>'Heros Special X'!P244</f>
        <v>0</v>
      </c>
      <c r="Q244" s="62">
        <f>'Heros Special X'!Q244</f>
        <v>0</v>
      </c>
      <c r="R244" s="81">
        <f>'Heros Special X'!Q244</f>
        <v>0</v>
      </c>
      <c r="S244" s="81">
        <f>'Heros Special X'!T244</f>
        <v>0</v>
      </c>
      <c r="T244" s="81">
        <f>'Heros Special X'!U244</f>
        <v>0</v>
      </c>
      <c r="U244" s="81">
        <f>'Heros Special X'!V244</f>
        <v>0</v>
      </c>
      <c r="V244" s="81">
        <f>'Heros Special X'!W244</f>
        <v>0</v>
      </c>
    </row>
    <row r="245" spans="1:22" x14ac:dyDescent="0.15">
      <c r="A245" s="26" t="b">
        <f>AND(IF((B245=Calculator!$B$45),1,0),IF((E245=Calculator!$D$45),1,0), IF((C245=Calculator!$G$45),1,0))</f>
        <v>0</v>
      </c>
      <c r="B245" s="62" t="str">
        <f>'Heros Special X'!B245</f>
        <v>Rona</v>
      </c>
      <c r="C245" s="62" t="str">
        <f>'Heros Special X'!C245</f>
        <v>A</v>
      </c>
      <c r="D245" s="62" t="str">
        <f>'Heros Special X'!D245</f>
        <v>Into the Fray</v>
      </c>
      <c r="E245" s="62">
        <f>'Heros Special X'!E245</f>
        <v>4</v>
      </c>
      <c r="F245" s="62">
        <f>'Heros Special X'!F245</f>
        <v>0</v>
      </c>
      <c r="G245" s="62">
        <f>'Heros Special X'!G245</f>
        <v>0</v>
      </c>
      <c r="H245" s="62">
        <f>'Heros Special X'!H245</f>
        <v>0</v>
      </c>
      <c r="I245" s="62">
        <f>'Heros Special X'!I245</f>
        <v>0</v>
      </c>
      <c r="J245" s="62">
        <f>'Heros Special X'!J245</f>
        <v>0</v>
      </c>
      <c r="K245" s="62">
        <f>'Heros Special X'!K245</f>
        <v>0</v>
      </c>
      <c r="L245" s="62">
        <f>'Heros Special X'!L245</f>
        <v>0</v>
      </c>
      <c r="M245" s="62">
        <f>'Heros Special X'!M245</f>
        <v>0</v>
      </c>
      <c r="N245" s="62">
        <f>'Heros Special X'!N245</f>
        <v>0</v>
      </c>
      <c r="O245" s="62">
        <f>'Heros Special X'!O245</f>
        <v>0</v>
      </c>
      <c r="P245" s="62">
        <f>'Heros Special X'!P245</f>
        <v>0</v>
      </c>
      <c r="Q245" s="62">
        <f>'Heros Special X'!Q245</f>
        <v>0</v>
      </c>
      <c r="R245" s="81">
        <f>'Heros Special X'!Q245</f>
        <v>0</v>
      </c>
      <c r="S245" s="81">
        <f>'Heros Special X'!T245</f>
        <v>0</v>
      </c>
      <c r="T245" s="81">
        <f>'Heros Special X'!U245</f>
        <v>0</v>
      </c>
      <c r="U245" s="81">
        <f>'Heros Special X'!V245</f>
        <v>0</v>
      </c>
      <c r="V245" s="81">
        <f>'Heros Special X'!W245</f>
        <v>0</v>
      </c>
    </row>
    <row r="246" spans="1:22" x14ac:dyDescent="0.15">
      <c r="A246" s="26" t="b">
        <f>AND(IF((B246=Calculator!$B$45),1,0),IF((E246=Calculator!$D$45),1,0), IF((C246=Calculator!$G$45),1,0))</f>
        <v>0</v>
      </c>
      <c r="B246" s="62" t="str">
        <f>'Heros Special X'!B246</f>
        <v>Rona</v>
      </c>
      <c r="C246" s="62" t="str">
        <f>'Heros Special X'!C246</f>
        <v>A</v>
      </c>
      <c r="D246" s="62" t="str">
        <f>'Heros Special X'!D246</f>
        <v>Into the Fray</v>
      </c>
      <c r="E246" s="62">
        <f>'Heros Special X'!E246</f>
        <v>5</v>
      </c>
      <c r="F246" s="62">
        <f>'Heros Special X'!F246</f>
        <v>0</v>
      </c>
      <c r="G246" s="62">
        <f>'Heros Special X'!G246</f>
        <v>0</v>
      </c>
      <c r="H246" s="62">
        <f>'Heros Special X'!H246</f>
        <v>0</v>
      </c>
      <c r="I246" s="62">
        <f>'Heros Special X'!I246</f>
        <v>0</v>
      </c>
      <c r="J246" s="62">
        <f>'Heros Special X'!J246</f>
        <v>0</v>
      </c>
      <c r="K246" s="62">
        <f>'Heros Special X'!K246</f>
        <v>0</v>
      </c>
      <c r="L246" s="62">
        <f>'Heros Special X'!L246</f>
        <v>0</v>
      </c>
      <c r="M246" s="62">
        <f>'Heros Special X'!M246</f>
        <v>0</v>
      </c>
      <c r="N246" s="62">
        <f>'Heros Special X'!N246</f>
        <v>0</v>
      </c>
      <c r="O246" s="62">
        <f>'Heros Special X'!O246</f>
        <v>0</v>
      </c>
      <c r="P246" s="62">
        <f>'Heros Special X'!P246</f>
        <v>0</v>
      </c>
      <c r="Q246" s="62">
        <f>'Heros Special X'!Q246</f>
        <v>0</v>
      </c>
      <c r="R246" s="81">
        <f>'Heros Special X'!Q246</f>
        <v>0</v>
      </c>
      <c r="S246" s="81">
        <f>'Heros Special X'!T246</f>
        <v>0</v>
      </c>
      <c r="T246" s="81">
        <f>'Heros Special X'!U246</f>
        <v>0</v>
      </c>
      <c r="U246" s="81">
        <f>'Heros Special X'!V246</f>
        <v>0</v>
      </c>
      <c r="V246" s="81">
        <f>'Heros Special X'!W246</f>
        <v>0</v>
      </c>
    </row>
    <row r="247" spans="1:22" x14ac:dyDescent="0.15">
      <c r="A247" s="26" t="b">
        <f>AND(IF((B247=Calculator!$B$45),1,0),IF((E247=Calculator!$D$45),1,0), IF((C247=Calculator!$G$45),1,0))</f>
        <v>0</v>
      </c>
      <c r="B247" s="62">
        <f>'Heros Special X'!B247</f>
        <v>0</v>
      </c>
      <c r="C247" s="62">
        <f>'Heros Special X'!C247</f>
        <v>0</v>
      </c>
      <c r="D247" s="62">
        <f>'Heros Special X'!D247</f>
        <v>0</v>
      </c>
      <c r="E247" s="62">
        <f>'Heros Special X'!E247</f>
        <v>0</v>
      </c>
      <c r="F247" s="62" t="str">
        <f>'Heros Special X'!F247</f>
        <v>Cooldown</v>
      </c>
      <c r="G247" s="62" t="str">
        <f>'Heros Special X'!G247</f>
        <v>Energy Cost</v>
      </c>
      <c r="H247" s="62">
        <f>'Heros Special X'!H247</f>
        <v>0</v>
      </c>
      <c r="I247" s="62">
        <f>'Heros Special X'!I247</f>
        <v>0</v>
      </c>
      <c r="J247" s="62">
        <f>'Heros Special X'!J247</f>
        <v>0</v>
      </c>
      <c r="K247" s="62">
        <f>'Heros Special X'!K247</f>
        <v>0</v>
      </c>
      <c r="L247" s="62">
        <f>'Heros Special X'!L247</f>
        <v>0</v>
      </c>
      <c r="M247" s="62">
        <f>'Heros Special X'!M247</f>
        <v>0</v>
      </c>
      <c r="N247" s="62">
        <f>'Heros Special X'!N247</f>
        <v>0</v>
      </c>
      <c r="O247" s="62">
        <f>'Heros Special X'!O247</f>
        <v>0</v>
      </c>
      <c r="P247" s="62">
        <f>'Heros Special X'!P247</f>
        <v>0</v>
      </c>
      <c r="Q247" s="62">
        <f>'Heros Special X'!Q247</f>
        <v>0</v>
      </c>
      <c r="R247" s="81">
        <f>'Heros Special X'!Q247</f>
        <v>0</v>
      </c>
      <c r="S247" s="81">
        <f>'Heros Special X'!T247</f>
        <v>0</v>
      </c>
      <c r="T247" s="81">
        <f>'Heros Special X'!U247</f>
        <v>0</v>
      </c>
      <c r="U247" s="81">
        <f>'Heros Special X'!V247</f>
        <v>0</v>
      </c>
      <c r="V247" s="81">
        <f>'Heros Special X'!W247</f>
        <v>0</v>
      </c>
    </row>
    <row r="248" spans="1:22" x14ac:dyDescent="0.15">
      <c r="A248" s="26" t="b">
        <f>AND(IF((B248=Calculator!$B$45),1,0),IF((E248=Calculator!$D$45),1,0), IF((C248=Calculator!$G$45),1,0))</f>
        <v>0</v>
      </c>
      <c r="B248" s="62" t="str">
        <f>'Heros Special X'!B248</f>
        <v>Rona</v>
      </c>
      <c r="C248" s="62" t="str">
        <f>'Heros Special X'!C248</f>
        <v>B</v>
      </c>
      <c r="D248" s="62" t="str">
        <f>'Heros Special X'!D248</f>
        <v>Foesplitter</v>
      </c>
      <c r="E248" s="62">
        <f>'Heros Special X'!E248</f>
        <v>1</v>
      </c>
      <c r="F248" s="62">
        <f>'Heros Special X'!F248</f>
        <v>0</v>
      </c>
      <c r="G248" s="62">
        <f>'Heros Special X'!G248</f>
        <v>0</v>
      </c>
      <c r="H248" s="62">
        <f>'Heros Special X'!H248</f>
        <v>0</v>
      </c>
      <c r="I248" s="62">
        <f>'Heros Special X'!I248</f>
        <v>0</v>
      </c>
      <c r="J248" s="62">
        <f>'Heros Special X'!J248</f>
        <v>0</v>
      </c>
      <c r="K248" s="62">
        <f>'Heros Special X'!K248</f>
        <v>0</v>
      </c>
      <c r="L248" s="62">
        <f>'Heros Special X'!L248</f>
        <v>0</v>
      </c>
      <c r="M248" s="62">
        <f>'Heros Special X'!M248</f>
        <v>0</v>
      </c>
      <c r="N248" s="62">
        <f>'Heros Special X'!N248</f>
        <v>0</v>
      </c>
      <c r="O248" s="62">
        <f>'Heros Special X'!O248</f>
        <v>0</v>
      </c>
      <c r="P248" s="62">
        <f>'Heros Special X'!P248</f>
        <v>0</v>
      </c>
      <c r="Q248" s="62">
        <f>'Heros Special X'!Q248</f>
        <v>0</v>
      </c>
      <c r="R248" s="81">
        <f>'Heros Special X'!Q248</f>
        <v>0</v>
      </c>
      <c r="S248" s="81">
        <f>'Heros Special X'!T248</f>
        <v>0</v>
      </c>
      <c r="T248" s="81">
        <f>'Heros Special X'!U248</f>
        <v>0</v>
      </c>
      <c r="U248" s="81">
        <f>'Heros Special X'!V248</f>
        <v>0</v>
      </c>
      <c r="V248" s="81">
        <f>'Heros Special X'!W248</f>
        <v>0</v>
      </c>
    </row>
    <row r="249" spans="1:22" x14ac:dyDescent="0.15">
      <c r="A249" s="26" t="b">
        <f>AND(IF((B249=Calculator!$B$45),1,0),IF((E249=Calculator!$D$45),1,0), IF((C249=Calculator!$G$45),1,0))</f>
        <v>0</v>
      </c>
      <c r="B249" s="62" t="str">
        <f>'Heros Special X'!B249</f>
        <v>Rona</v>
      </c>
      <c r="C249" s="62" t="str">
        <f>'Heros Special X'!C249</f>
        <v>B</v>
      </c>
      <c r="D249" s="62" t="str">
        <f>'Heros Special X'!D249</f>
        <v>Foesplitter</v>
      </c>
      <c r="E249" s="62">
        <f>'Heros Special X'!E249</f>
        <v>2</v>
      </c>
      <c r="F249" s="62">
        <f>'Heros Special X'!F249</f>
        <v>0</v>
      </c>
      <c r="G249" s="62">
        <f>'Heros Special X'!G249</f>
        <v>0</v>
      </c>
      <c r="H249" s="62">
        <f>'Heros Special X'!H249</f>
        <v>0</v>
      </c>
      <c r="I249" s="62">
        <f>'Heros Special X'!I249</f>
        <v>0</v>
      </c>
      <c r="J249" s="62">
        <f>'Heros Special X'!J249</f>
        <v>0</v>
      </c>
      <c r="K249" s="62">
        <f>'Heros Special X'!K249</f>
        <v>0</v>
      </c>
      <c r="L249" s="62">
        <f>'Heros Special X'!L249</f>
        <v>0</v>
      </c>
      <c r="M249" s="62">
        <f>'Heros Special X'!M249</f>
        <v>0</v>
      </c>
      <c r="N249" s="62">
        <f>'Heros Special X'!N249</f>
        <v>0</v>
      </c>
      <c r="O249" s="62">
        <f>'Heros Special X'!O249</f>
        <v>0</v>
      </c>
      <c r="P249" s="62">
        <f>'Heros Special X'!P249</f>
        <v>0</v>
      </c>
      <c r="Q249" s="62">
        <f>'Heros Special X'!Q249</f>
        <v>0</v>
      </c>
      <c r="R249" s="81">
        <f>'Heros Special X'!Q249</f>
        <v>0</v>
      </c>
      <c r="S249" s="81">
        <f>'Heros Special X'!T249</f>
        <v>0</v>
      </c>
      <c r="T249" s="81">
        <f>'Heros Special X'!U249</f>
        <v>0</v>
      </c>
      <c r="U249" s="81">
        <f>'Heros Special X'!V249</f>
        <v>0</v>
      </c>
      <c r="V249" s="81">
        <f>'Heros Special X'!W249</f>
        <v>0</v>
      </c>
    </row>
    <row r="250" spans="1:22" x14ac:dyDescent="0.15">
      <c r="A250" s="26" t="b">
        <f>AND(IF((B250=Calculator!$B$45),1,0),IF((E250=Calculator!$D$45),1,0), IF((C250=Calculator!$G$45),1,0))</f>
        <v>0</v>
      </c>
      <c r="B250" s="62" t="str">
        <f>'Heros Special X'!B250</f>
        <v>Rona</v>
      </c>
      <c r="C250" s="62" t="str">
        <f>'Heros Special X'!C250</f>
        <v>B</v>
      </c>
      <c r="D250" s="62" t="str">
        <f>'Heros Special X'!D250</f>
        <v>Foesplitter</v>
      </c>
      <c r="E250" s="62">
        <f>'Heros Special X'!E250</f>
        <v>3</v>
      </c>
      <c r="F250" s="62">
        <f>'Heros Special X'!F250</f>
        <v>0</v>
      </c>
      <c r="G250" s="62">
        <f>'Heros Special X'!G250</f>
        <v>0</v>
      </c>
      <c r="H250" s="62">
        <f>'Heros Special X'!H250</f>
        <v>0</v>
      </c>
      <c r="I250" s="62">
        <f>'Heros Special X'!I250</f>
        <v>0</v>
      </c>
      <c r="J250" s="62">
        <f>'Heros Special X'!J250</f>
        <v>0</v>
      </c>
      <c r="K250" s="62">
        <f>'Heros Special X'!K250</f>
        <v>0</v>
      </c>
      <c r="L250" s="62">
        <f>'Heros Special X'!L250</f>
        <v>0</v>
      </c>
      <c r="M250" s="62">
        <f>'Heros Special X'!M250</f>
        <v>0</v>
      </c>
      <c r="N250" s="62">
        <f>'Heros Special X'!N250</f>
        <v>0</v>
      </c>
      <c r="O250" s="62">
        <f>'Heros Special X'!O250</f>
        <v>0</v>
      </c>
      <c r="P250" s="62">
        <f>'Heros Special X'!P250</f>
        <v>0</v>
      </c>
      <c r="Q250" s="62">
        <f>'Heros Special X'!Q250</f>
        <v>0</v>
      </c>
      <c r="R250" s="81">
        <f>'Heros Special X'!Q250</f>
        <v>0</v>
      </c>
      <c r="S250" s="81">
        <f>'Heros Special X'!T250</f>
        <v>0</v>
      </c>
      <c r="T250" s="81">
        <f>'Heros Special X'!U250</f>
        <v>0</v>
      </c>
      <c r="U250" s="81">
        <f>'Heros Special X'!V250</f>
        <v>0</v>
      </c>
      <c r="V250" s="81">
        <f>'Heros Special X'!W250</f>
        <v>0</v>
      </c>
    </row>
    <row r="251" spans="1:22" x14ac:dyDescent="0.15">
      <c r="A251" s="26" t="b">
        <f>AND(IF((B251=Calculator!$B$45),1,0),IF((E251=Calculator!$D$45),1,0), IF((C251=Calculator!$G$45),1,0))</f>
        <v>0</v>
      </c>
      <c r="B251" s="62" t="str">
        <f>'Heros Special X'!B251</f>
        <v>Rona</v>
      </c>
      <c r="C251" s="62" t="str">
        <f>'Heros Special X'!C251</f>
        <v>B</v>
      </c>
      <c r="D251" s="62" t="str">
        <f>'Heros Special X'!D251</f>
        <v>Foesplitter</v>
      </c>
      <c r="E251" s="62">
        <f>'Heros Special X'!E251</f>
        <v>4</v>
      </c>
      <c r="F251" s="62">
        <f>'Heros Special X'!F251</f>
        <v>0</v>
      </c>
      <c r="G251" s="62">
        <f>'Heros Special X'!G251</f>
        <v>0</v>
      </c>
      <c r="H251" s="62">
        <f>'Heros Special X'!H251</f>
        <v>0</v>
      </c>
      <c r="I251" s="62">
        <f>'Heros Special X'!I251</f>
        <v>0</v>
      </c>
      <c r="J251" s="62">
        <f>'Heros Special X'!J251</f>
        <v>0</v>
      </c>
      <c r="K251" s="62">
        <f>'Heros Special X'!K251</f>
        <v>0</v>
      </c>
      <c r="L251" s="62">
        <f>'Heros Special X'!L251</f>
        <v>0</v>
      </c>
      <c r="M251" s="62">
        <f>'Heros Special X'!M251</f>
        <v>0</v>
      </c>
      <c r="N251" s="62">
        <f>'Heros Special X'!N251</f>
        <v>0</v>
      </c>
      <c r="O251" s="62">
        <f>'Heros Special X'!O251</f>
        <v>0</v>
      </c>
      <c r="P251" s="62">
        <f>'Heros Special X'!P251</f>
        <v>0</v>
      </c>
      <c r="Q251" s="62">
        <f>'Heros Special X'!Q251</f>
        <v>0</v>
      </c>
      <c r="R251" s="81">
        <f>'Heros Special X'!Q251</f>
        <v>0</v>
      </c>
      <c r="S251" s="81">
        <f>'Heros Special X'!T251</f>
        <v>0</v>
      </c>
      <c r="T251" s="81">
        <f>'Heros Special X'!U251</f>
        <v>0</v>
      </c>
      <c r="U251" s="81">
        <f>'Heros Special X'!V251</f>
        <v>0</v>
      </c>
      <c r="V251" s="81">
        <f>'Heros Special X'!W251</f>
        <v>0</v>
      </c>
    </row>
    <row r="252" spans="1:22" x14ac:dyDescent="0.15">
      <c r="A252" s="26" t="b">
        <f>AND(IF((B252=Calculator!$B$45),1,0),IF((E252=Calculator!$D$45),1,0), IF((C252=Calculator!$G$45),1,0))</f>
        <v>0</v>
      </c>
      <c r="B252" s="62" t="str">
        <f>'Heros Special X'!B252</f>
        <v>Rona</v>
      </c>
      <c r="C252" s="62" t="str">
        <f>'Heros Special X'!C252</f>
        <v>B</v>
      </c>
      <c r="D252" s="62" t="str">
        <f>'Heros Special X'!D252</f>
        <v>Foesplitter</v>
      </c>
      <c r="E252" s="62">
        <f>'Heros Special X'!E252</f>
        <v>5</v>
      </c>
      <c r="F252" s="62">
        <f>'Heros Special X'!F252</f>
        <v>0</v>
      </c>
      <c r="G252" s="62">
        <f>'Heros Special X'!G252</f>
        <v>0</v>
      </c>
      <c r="H252" s="62">
        <f>'Heros Special X'!H252</f>
        <v>0</v>
      </c>
      <c r="I252" s="62">
        <f>'Heros Special X'!I252</f>
        <v>0</v>
      </c>
      <c r="J252" s="62">
        <f>'Heros Special X'!J252</f>
        <v>0</v>
      </c>
      <c r="K252" s="62">
        <f>'Heros Special X'!K252</f>
        <v>0</v>
      </c>
      <c r="L252" s="62">
        <f>'Heros Special X'!L252</f>
        <v>0</v>
      </c>
      <c r="M252" s="62">
        <f>'Heros Special X'!M252</f>
        <v>0</v>
      </c>
      <c r="N252" s="62">
        <f>'Heros Special X'!N252</f>
        <v>0</v>
      </c>
      <c r="O252" s="62">
        <f>'Heros Special X'!O252</f>
        <v>0</v>
      </c>
      <c r="P252" s="62">
        <f>'Heros Special X'!P252</f>
        <v>0</v>
      </c>
      <c r="Q252" s="62">
        <f>'Heros Special X'!Q252</f>
        <v>0</v>
      </c>
      <c r="R252" s="81">
        <f>'Heros Special X'!Q252</f>
        <v>0</v>
      </c>
      <c r="S252" s="81">
        <f>'Heros Special X'!T252</f>
        <v>0</v>
      </c>
      <c r="T252" s="81">
        <f>'Heros Special X'!U252</f>
        <v>0</v>
      </c>
      <c r="U252" s="81">
        <f>'Heros Special X'!V252</f>
        <v>0</v>
      </c>
      <c r="V252" s="81">
        <f>'Heros Special X'!W252</f>
        <v>0</v>
      </c>
    </row>
    <row r="253" spans="1:22" x14ac:dyDescent="0.15">
      <c r="A253" s="26" t="b">
        <f>AND(IF((B253=Calculator!$B$45),1,0),IF((E253=Calculator!$D$45),1,0), IF((C253=Calculator!$G$45),1,0))</f>
        <v>0</v>
      </c>
      <c r="B253" s="62">
        <f>'Heros Special X'!B253</f>
        <v>0</v>
      </c>
      <c r="C253" s="62">
        <f>'Heros Special X'!C253</f>
        <v>0</v>
      </c>
      <c r="D253" s="62">
        <f>'Heros Special X'!D253</f>
        <v>0</v>
      </c>
      <c r="E253" s="62">
        <f>'Heros Special X'!E253</f>
        <v>0</v>
      </c>
      <c r="F253" s="62" t="str">
        <f>'Heros Special X'!F253</f>
        <v>Cooldown</v>
      </c>
      <c r="G253" s="62" t="str">
        <f>'Heros Special X'!G253</f>
        <v>Energy Cost</v>
      </c>
      <c r="H253" s="62">
        <f>'Heros Special X'!H253</f>
        <v>0</v>
      </c>
      <c r="I253" s="62">
        <f>'Heros Special X'!I253</f>
        <v>0</v>
      </c>
      <c r="J253" s="62">
        <f>'Heros Special X'!J253</f>
        <v>0</v>
      </c>
      <c r="K253" s="62">
        <f>'Heros Special X'!K253</f>
        <v>0</v>
      </c>
      <c r="L253" s="62">
        <f>'Heros Special X'!L253</f>
        <v>0</v>
      </c>
      <c r="M253" s="62">
        <f>'Heros Special X'!M253</f>
        <v>0</v>
      </c>
      <c r="N253" s="62">
        <f>'Heros Special X'!N253</f>
        <v>0</v>
      </c>
      <c r="O253" s="62">
        <f>'Heros Special X'!O253</f>
        <v>0</v>
      </c>
      <c r="P253" s="62">
        <f>'Heros Special X'!P253</f>
        <v>0</v>
      </c>
      <c r="Q253" s="62">
        <f>'Heros Special X'!Q253</f>
        <v>0</v>
      </c>
      <c r="R253" s="81">
        <f>'Heros Special X'!Q253</f>
        <v>0</v>
      </c>
      <c r="S253" s="81">
        <f>'Heros Special X'!T253</f>
        <v>0</v>
      </c>
      <c r="T253" s="81">
        <f>'Heros Special X'!U253</f>
        <v>0</v>
      </c>
      <c r="U253" s="81">
        <f>'Heros Special X'!V253</f>
        <v>0</v>
      </c>
      <c r="V253" s="81">
        <f>'Heros Special X'!W253</f>
        <v>0</v>
      </c>
    </row>
    <row r="254" spans="1:22" x14ac:dyDescent="0.15">
      <c r="A254" s="26" t="b">
        <f>AND(IF((B254=Calculator!$B$45),1,0),IF((E254=Calculator!$D$45),1,0), IF((C254=Calculator!$G$45),1,0))</f>
        <v>0</v>
      </c>
      <c r="B254" s="62" t="str">
        <f>'Heros Special X'!B254</f>
        <v>Rona</v>
      </c>
      <c r="C254" s="62" t="str">
        <f>'Heros Special X'!C254</f>
        <v>C</v>
      </c>
      <c r="D254" s="62" t="str">
        <f>'Heros Special X'!D254</f>
        <v>Red Mist</v>
      </c>
      <c r="E254" s="62">
        <f>'Heros Special X'!E254</f>
        <v>1</v>
      </c>
      <c r="F254" s="62">
        <f>'Heros Special X'!F254</f>
        <v>0</v>
      </c>
      <c r="G254" s="62">
        <f>'Heros Special X'!G254</f>
        <v>0</v>
      </c>
      <c r="H254" s="62">
        <f>'Heros Special X'!H254</f>
        <v>0</v>
      </c>
      <c r="I254" s="62">
        <f>'Heros Special X'!I254</f>
        <v>0</v>
      </c>
      <c r="J254" s="62">
        <f>'Heros Special X'!J254</f>
        <v>0</v>
      </c>
      <c r="K254" s="62">
        <f>'Heros Special X'!K254</f>
        <v>0</v>
      </c>
      <c r="L254" s="62">
        <f>'Heros Special X'!L254</f>
        <v>0</v>
      </c>
      <c r="M254" s="62">
        <f>'Heros Special X'!M254</f>
        <v>0</v>
      </c>
      <c r="N254" s="62">
        <f>'Heros Special X'!N254</f>
        <v>0</v>
      </c>
      <c r="O254" s="62">
        <f>'Heros Special X'!O254</f>
        <v>0</v>
      </c>
      <c r="P254" s="62">
        <f>'Heros Special X'!P254</f>
        <v>0</v>
      </c>
      <c r="Q254" s="62">
        <f>'Heros Special X'!Q254</f>
        <v>0</v>
      </c>
      <c r="R254" s="81">
        <f>'Heros Special X'!Q254</f>
        <v>0</v>
      </c>
      <c r="S254" s="81">
        <f>'Heros Special X'!T254</f>
        <v>0</v>
      </c>
      <c r="T254" s="81">
        <f>'Heros Special X'!U254</f>
        <v>0</v>
      </c>
      <c r="U254" s="81">
        <f>'Heros Special X'!V254</f>
        <v>0</v>
      </c>
      <c r="V254" s="81">
        <f>'Heros Special X'!W254</f>
        <v>0</v>
      </c>
    </row>
    <row r="255" spans="1:22" x14ac:dyDescent="0.15">
      <c r="A255" s="26" t="b">
        <f>AND(IF((B255=Calculator!$B$45),1,0),IF((E255=Calculator!$D$45),1,0), IF((C255=Calculator!$G$45),1,0))</f>
        <v>0</v>
      </c>
      <c r="B255" s="62" t="str">
        <f>'Heros Special X'!B255</f>
        <v>Rona</v>
      </c>
      <c r="C255" s="62" t="str">
        <f>'Heros Special X'!C255</f>
        <v>C</v>
      </c>
      <c r="D255" s="62" t="str">
        <f>'Heros Special X'!D255</f>
        <v>Red Mist</v>
      </c>
      <c r="E255" s="62">
        <f>'Heros Special X'!E255</f>
        <v>2</v>
      </c>
      <c r="F255" s="62">
        <f>'Heros Special X'!F255</f>
        <v>0</v>
      </c>
      <c r="G255" s="62">
        <f>'Heros Special X'!G255</f>
        <v>0</v>
      </c>
      <c r="H255" s="62">
        <f>'Heros Special X'!H255</f>
        <v>0</v>
      </c>
      <c r="I255" s="62">
        <f>'Heros Special X'!I255</f>
        <v>0</v>
      </c>
      <c r="J255" s="62">
        <f>'Heros Special X'!J255</f>
        <v>0</v>
      </c>
      <c r="K255" s="62">
        <f>'Heros Special X'!K255</f>
        <v>0</v>
      </c>
      <c r="L255" s="62">
        <f>'Heros Special X'!L255</f>
        <v>0</v>
      </c>
      <c r="M255" s="62">
        <f>'Heros Special X'!M255</f>
        <v>0</v>
      </c>
      <c r="N255" s="62">
        <f>'Heros Special X'!N255</f>
        <v>0</v>
      </c>
      <c r="O255" s="62">
        <f>'Heros Special X'!O255</f>
        <v>0</v>
      </c>
      <c r="P255" s="62">
        <f>'Heros Special X'!P255</f>
        <v>0</v>
      </c>
      <c r="Q255" s="62">
        <f>'Heros Special X'!Q255</f>
        <v>0</v>
      </c>
      <c r="R255" s="81">
        <f>'Heros Special X'!Q255</f>
        <v>0</v>
      </c>
      <c r="S255" s="81">
        <f>'Heros Special X'!T255</f>
        <v>0</v>
      </c>
      <c r="T255" s="81">
        <f>'Heros Special X'!U255</f>
        <v>0</v>
      </c>
      <c r="U255" s="81">
        <f>'Heros Special X'!V255</f>
        <v>0</v>
      </c>
      <c r="V255" s="81">
        <f>'Heros Special X'!W255</f>
        <v>0</v>
      </c>
    </row>
    <row r="256" spans="1:22" x14ac:dyDescent="0.15">
      <c r="A256" s="26" t="b">
        <f>AND(IF((B256=Calculator!$B$45),1,0),IF((E256=Calculator!$D$45),1,0), IF((C256=Calculator!$G$45),1,0))</f>
        <v>0</v>
      </c>
      <c r="B256" s="62" t="str">
        <f>'Heros Special X'!B256</f>
        <v>Rona</v>
      </c>
      <c r="C256" s="62" t="str">
        <f>'Heros Special X'!C256</f>
        <v>C</v>
      </c>
      <c r="D256" s="62" t="str">
        <f>'Heros Special X'!D256</f>
        <v>Red Mist</v>
      </c>
      <c r="E256" s="62">
        <f>'Heros Special X'!E256</f>
        <v>3</v>
      </c>
      <c r="F256" s="62">
        <f>'Heros Special X'!F256</f>
        <v>0</v>
      </c>
      <c r="G256" s="62">
        <f>'Heros Special X'!G256</f>
        <v>0</v>
      </c>
      <c r="H256" s="62">
        <f>'Heros Special X'!H256</f>
        <v>0</v>
      </c>
      <c r="I256" s="62">
        <f>'Heros Special X'!I256</f>
        <v>0</v>
      </c>
      <c r="J256" s="62">
        <f>'Heros Special X'!J256</f>
        <v>0</v>
      </c>
      <c r="K256" s="62">
        <f>'Heros Special X'!K256</f>
        <v>0</v>
      </c>
      <c r="L256" s="62">
        <f>'Heros Special X'!L256</f>
        <v>0</v>
      </c>
      <c r="M256" s="62">
        <f>'Heros Special X'!M256</f>
        <v>0</v>
      </c>
      <c r="N256" s="62">
        <f>'Heros Special X'!N256</f>
        <v>0</v>
      </c>
      <c r="O256" s="62">
        <f>'Heros Special X'!O256</f>
        <v>0</v>
      </c>
      <c r="P256" s="62">
        <f>'Heros Special X'!P256</f>
        <v>0</v>
      </c>
      <c r="Q256" s="62">
        <f>'Heros Special X'!Q256</f>
        <v>0</v>
      </c>
      <c r="R256" s="81">
        <f>'Heros Special X'!Q256</f>
        <v>0</v>
      </c>
      <c r="S256" s="81">
        <f>'Heros Special X'!T256</f>
        <v>0</v>
      </c>
      <c r="T256" s="81">
        <f>'Heros Special X'!U256</f>
        <v>0</v>
      </c>
      <c r="U256" s="81">
        <f>'Heros Special X'!V256</f>
        <v>0</v>
      </c>
      <c r="V256" s="81">
        <f>'Heros Special X'!W256</f>
        <v>0</v>
      </c>
    </row>
    <row r="257" spans="1:22" x14ac:dyDescent="0.15">
      <c r="A257" s="26" t="b">
        <f>AND(IF((B257=Calculator!$B$45),1,0),IF((E257=Calculator!$D$45),1,0), IF((C257=Calculator!$G$45),1,0))</f>
        <v>0</v>
      </c>
      <c r="B257" s="62">
        <f>'Heros Special X'!B257</f>
        <v>0</v>
      </c>
      <c r="C257" s="62">
        <f>'Heros Special X'!C257</f>
        <v>0</v>
      </c>
      <c r="D257" s="62">
        <f>'Heros Special X'!D257</f>
        <v>0</v>
      </c>
      <c r="E257" s="62">
        <f>'Heros Special X'!E257</f>
        <v>0</v>
      </c>
      <c r="F257" s="62" t="str">
        <f>'Heros Special X'!F257</f>
        <v>Cooldown</v>
      </c>
      <c r="G257" s="62" t="str">
        <f>'Heros Special X'!G257</f>
        <v>Energy Cost</v>
      </c>
      <c r="H257" s="62">
        <f>'Heros Special X'!H257</f>
        <v>0</v>
      </c>
      <c r="I257" s="62">
        <f>'Heros Special X'!I257</f>
        <v>0</v>
      </c>
      <c r="J257" s="62">
        <f>'Heros Special X'!J257</f>
        <v>0</v>
      </c>
      <c r="K257" s="62">
        <f>'Heros Special X'!K257</f>
        <v>0</v>
      </c>
      <c r="L257" s="62">
        <f>'Heros Special X'!L257</f>
        <v>0</v>
      </c>
      <c r="M257" s="62">
        <f>'Heros Special X'!M257</f>
        <v>0</v>
      </c>
      <c r="N257" s="62">
        <f>'Heros Special X'!N257</f>
        <v>0</v>
      </c>
      <c r="O257" s="62">
        <f>'Heros Special X'!O257</f>
        <v>0</v>
      </c>
      <c r="P257" s="62">
        <f>'Heros Special X'!P257</f>
        <v>0</v>
      </c>
      <c r="Q257" s="62">
        <f>'Heros Special X'!Q257</f>
        <v>0</v>
      </c>
      <c r="R257" s="81">
        <f>'Heros Special X'!Q257</f>
        <v>0</v>
      </c>
      <c r="S257" s="81">
        <f>'Heros Special X'!T257</f>
        <v>0</v>
      </c>
      <c r="T257" s="81">
        <f>'Heros Special X'!U257</f>
        <v>0</v>
      </c>
      <c r="U257" s="81">
        <f>'Heros Special X'!V257</f>
        <v>0</v>
      </c>
      <c r="V257" s="81">
        <f>'Heros Special X'!W257</f>
        <v>0</v>
      </c>
    </row>
    <row r="258" spans="1:22" x14ac:dyDescent="0.15">
      <c r="A258" s="26" t="b">
        <f>AND(IF((B258=Calculator!$B$45),1,0),IF((E258=Calculator!$D$45),1,0), IF((C258=Calculator!$G$45),1,0))</f>
        <v>0</v>
      </c>
      <c r="B258" s="62" t="str">
        <f>'Heros Special X'!B258</f>
        <v>Skye</v>
      </c>
      <c r="C258" s="62" t="str">
        <f>'Heros Special X'!C258</f>
        <v>A</v>
      </c>
      <c r="D258" s="62">
        <f>'Heros Special X'!D258</f>
        <v>0</v>
      </c>
      <c r="E258" s="62">
        <f>'Heros Special X'!E258</f>
        <v>1</v>
      </c>
      <c r="F258" s="62">
        <f>'Heros Special X'!F258</f>
        <v>0</v>
      </c>
      <c r="G258" s="62">
        <f>'Heros Special X'!G258</f>
        <v>0</v>
      </c>
      <c r="H258" s="62">
        <f>'Heros Special X'!H258</f>
        <v>0</v>
      </c>
      <c r="I258" s="62">
        <f>'Heros Special X'!I258</f>
        <v>0</v>
      </c>
      <c r="J258" s="62">
        <f>'Heros Special X'!J258</f>
        <v>0</v>
      </c>
      <c r="K258" s="62">
        <f>'Heros Special X'!K258</f>
        <v>0</v>
      </c>
      <c r="L258" s="62">
        <f>'Heros Special X'!L258</f>
        <v>0</v>
      </c>
      <c r="M258" s="62">
        <f>'Heros Special X'!M258</f>
        <v>0</v>
      </c>
      <c r="N258" s="62">
        <f>'Heros Special X'!N258</f>
        <v>0</v>
      </c>
      <c r="O258" s="62">
        <f>'Heros Special X'!O258</f>
        <v>0</v>
      </c>
      <c r="P258" s="62">
        <f>'Heros Special X'!P258</f>
        <v>0</v>
      </c>
      <c r="Q258" s="62">
        <f>'Heros Special X'!Q258</f>
        <v>0</v>
      </c>
      <c r="R258" s="81">
        <f>'Heros Special X'!Q258</f>
        <v>0</v>
      </c>
      <c r="S258" s="81">
        <f>'Heros Special X'!T258</f>
        <v>0</v>
      </c>
      <c r="T258" s="81">
        <f>'Heros Special X'!U258</f>
        <v>0</v>
      </c>
      <c r="U258" s="81">
        <f>'Heros Special X'!V258</f>
        <v>0</v>
      </c>
      <c r="V258" s="81">
        <f>'Heros Special X'!W258</f>
        <v>0</v>
      </c>
    </row>
    <row r="259" spans="1:22" x14ac:dyDescent="0.15">
      <c r="A259" s="26" t="b">
        <f>AND(IF((B259=Calculator!$B$45),1,0),IF((E259=Calculator!$D$45),1,0), IF((C259=Calculator!$G$45),1,0))</f>
        <v>0</v>
      </c>
      <c r="B259" s="62" t="str">
        <f>'Heros Special X'!B259</f>
        <v>Skye</v>
      </c>
      <c r="C259" s="62" t="str">
        <f>'Heros Special X'!C259</f>
        <v>A</v>
      </c>
      <c r="D259" s="62">
        <f>'Heros Special X'!D259</f>
        <v>0</v>
      </c>
      <c r="E259" s="62">
        <f>'Heros Special X'!E259</f>
        <v>2</v>
      </c>
      <c r="F259" s="62">
        <f>'Heros Special X'!F259</f>
        <v>0</v>
      </c>
      <c r="G259" s="62">
        <f>'Heros Special X'!G259</f>
        <v>0</v>
      </c>
      <c r="H259" s="62">
        <f>'Heros Special X'!H259</f>
        <v>0</v>
      </c>
      <c r="I259" s="62">
        <f>'Heros Special X'!I259</f>
        <v>0</v>
      </c>
      <c r="J259" s="62">
        <f>'Heros Special X'!J259</f>
        <v>0</v>
      </c>
      <c r="K259" s="62">
        <f>'Heros Special X'!K259</f>
        <v>0</v>
      </c>
      <c r="L259" s="62">
        <f>'Heros Special X'!L259</f>
        <v>0</v>
      </c>
      <c r="M259" s="62">
        <f>'Heros Special X'!M259</f>
        <v>0</v>
      </c>
      <c r="N259" s="62">
        <f>'Heros Special X'!N259</f>
        <v>0</v>
      </c>
      <c r="O259" s="62">
        <f>'Heros Special X'!O259</f>
        <v>0</v>
      </c>
      <c r="P259" s="62">
        <f>'Heros Special X'!P259</f>
        <v>0</v>
      </c>
      <c r="Q259" s="62">
        <f>'Heros Special X'!Q259</f>
        <v>0</v>
      </c>
      <c r="R259" s="81">
        <f>'Heros Special X'!Q259</f>
        <v>0</v>
      </c>
      <c r="S259" s="81">
        <f>'Heros Special X'!T259</f>
        <v>0</v>
      </c>
      <c r="T259" s="81">
        <f>'Heros Special X'!U259</f>
        <v>0</v>
      </c>
      <c r="U259" s="81">
        <f>'Heros Special X'!V259</f>
        <v>0</v>
      </c>
      <c r="V259" s="81">
        <f>'Heros Special X'!W259</f>
        <v>0</v>
      </c>
    </row>
    <row r="260" spans="1:22" x14ac:dyDescent="0.15">
      <c r="A260" s="26" t="b">
        <f>AND(IF((B260=Calculator!$B$45),1,0),IF((E260=Calculator!$D$45),1,0), IF((C260=Calculator!$G$45),1,0))</f>
        <v>0</v>
      </c>
      <c r="B260" s="62" t="str">
        <f>'Heros Special X'!B260</f>
        <v>Skye</v>
      </c>
      <c r="C260" s="62" t="str">
        <f>'Heros Special X'!C260</f>
        <v>A</v>
      </c>
      <c r="D260" s="62">
        <f>'Heros Special X'!D260</f>
        <v>0</v>
      </c>
      <c r="E260" s="62">
        <f>'Heros Special X'!E260</f>
        <v>3</v>
      </c>
      <c r="F260" s="62">
        <f>'Heros Special X'!F260</f>
        <v>0</v>
      </c>
      <c r="G260" s="62">
        <f>'Heros Special X'!G260</f>
        <v>0</v>
      </c>
      <c r="H260" s="62">
        <f>'Heros Special X'!H260</f>
        <v>0</v>
      </c>
      <c r="I260" s="62">
        <f>'Heros Special X'!I260</f>
        <v>0</v>
      </c>
      <c r="J260" s="62">
        <f>'Heros Special X'!J260</f>
        <v>0</v>
      </c>
      <c r="K260" s="62">
        <f>'Heros Special X'!K260</f>
        <v>0</v>
      </c>
      <c r="L260" s="62">
        <f>'Heros Special X'!L260</f>
        <v>0</v>
      </c>
      <c r="M260" s="62">
        <f>'Heros Special X'!M260</f>
        <v>0</v>
      </c>
      <c r="N260" s="62">
        <f>'Heros Special X'!N260</f>
        <v>0</v>
      </c>
      <c r="O260" s="62">
        <f>'Heros Special X'!O260</f>
        <v>0</v>
      </c>
      <c r="P260" s="62">
        <f>'Heros Special X'!P260</f>
        <v>0</v>
      </c>
      <c r="Q260" s="62">
        <f>'Heros Special X'!Q260</f>
        <v>0</v>
      </c>
      <c r="R260" s="81">
        <f>'Heros Special X'!Q260</f>
        <v>0</v>
      </c>
      <c r="S260" s="81">
        <f>'Heros Special X'!T260</f>
        <v>0</v>
      </c>
      <c r="T260" s="81">
        <f>'Heros Special X'!U260</f>
        <v>0</v>
      </c>
      <c r="U260" s="81">
        <f>'Heros Special X'!V260</f>
        <v>0</v>
      </c>
      <c r="V260" s="81">
        <f>'Heros Special X'!W260</f>
        <v>0</v>
      </c>
    </row>
    <row r="261" spans="1:22" x14ac:dyDescent="0.15">
      <c r="A261" s="26" t="b">
        <f>AND(IF((B261=Calculator!$B$45),1,0),IF((E261=Calculator!$D$45),1,0), IF((C261=Calculator!$G$45),1,0))</f>
        <v>0</v>
      </c>
      <c r="B261" s="62" t="str">
        <f>'Heros Special X'!B261</f>
        <v>Skye</v>
      </c>
      <c r="C261" s="62" t="str">
        <f>'Heros Special X'!C261</f>
        <v>A</v>
      </c>
      <c r="D261" s="62">
        <f>'Heros Special X'!D261</f>
        <v>0</v>
      </c>
      <c r="E261" s="62">
        <f>'Heros Special X'!E261</f>
        <v>4</v>
      </c>
      <c r="F261" s="62">
        <f>'Heros Special X'!F261</f>
        <v>0</v>
      </c>
      <c r="G261" s="62">
        <f>'Heros Special X'!G261</f>
        <v>0</v>
      </c>
      <c r="H261" s="62">
        <f>'Heros Special X'!H261</f>
        <v>0</v>
      </c>
      <c r="I261" s="62">
        <f>'Heros Special X'!I261</f>
        <v>0</v>
      </c>
      <c r="J261" s="62">
        <f>'Heros Special X'!J261</f>
        <v>0</v>
      </c>
      <c r="K261" s="62">
        <f>'Heros Special X'!K261</f>
        <v>0</v>
      </c>
      <c r="L261" s="62">
        <f>'Heros Special X'!L261</f>
        <v>0</v>
      </c>
      <c r="M261" s="62">
        <f>'Heros Special X'!M261</f>
        <v>0</v>
      </c>
      <c r="N261" s="62">
        <f>'Heros Special X'!N261</f>
        <v>0</v>
      </c>
      <c r="O261" s="62">
        <f>'Heros Special X'!O261</f>
        <v>0</v>
      </c>
      <c r="P261" s="62">
        <f>'Heros Special X'!P261</f>
        <v>0</v>
      </c>
      <c r="Q261" s="62">
        <f>'Heros Special X'!Q261</f>
        <v>0</v>
      </c>
      <c r="R261" s="81">
        <f>'Heros Special X'!Q261</f>
        <v>0</v>
      </c>
      <c r="S261" s="81">
        <f>'Heros Special X'!T261</f>
        <v>0</v>
      </c>
      <c r="T261" s="81">
        <f>'Heros Special X'!U261</f>
        <v>0</v>
      </c>
      <c r="U261" s="81">
        <f>'Heros Special X'!V261</f>
        <v>0</v>
      </c>
      <c r="V261" s="81">
        <f>'Heros Special X'!W261</f>
        <v>0</v>
      </c>
    </row>
    <row r="262" spans="1:22" x14ac:dyDescent="0.15">
      <c r="A262" s="26" t="b">
        <f>AND(IF((B262=Calculator!$B$45),1,0),IF((E262=Calculator!$D$45),1,0), IF((C262=Calculator!$G$45),1,0))</f>
        <v>0</v>
      </c>
      <c r="B262" s="62" t="str">
        <f>'Heros Special X'!B262</f>
        <v>Skye</v>
      </c>
      <c r="C262" s="62" t="str">
        <f>'Heros Special X'!C262</f>
        <v>A</v>
      </c>
      <c r="D262" s="62">
        <f>'Heros Special X'!D262</f>
        <v>0</v>
      </c>
      <c r="E262" s="62">
        <f>'Heros Special X'!E262</f>
        <v>5</v>
      </c>
      <c r="F262" s="62">
        <f>'Heros Special X'!F262</f>
        <v>0</v>
      </c>
      <c r="G262" s="62">
        <f>'Heros Special X'!G262</f>
        <v>0</v>
      </c>
      <c r="H262" s="62">
        <f>'Heros Special X'!H262</f>
        <v>0</v>
      </c>
      <c r="I262" s="62">
        <f>'Heros Special X'!I262</f>
        <v>0</v>
      </c>
      <c r="J262" s="62">
        <f>'Heros Special X'!J262</f>
        <v>0</v>
      </c>
      <c r="K262" s="62">
        <f>'Heros Special X'!K262</f>
        <v>0</v>
      </c>
      <c r="L262" s="62">
        <f>'Heros Special X'!L262</f>
        <v>0</v>
      </c>
      <c r="M262" s="62">
        <f>'Heros Special X'!M262</f>
        <v>0</v>
      </c>
      <c r="N262" s="62">
        <f>'Heros Special X'!N262</f>
        <v>0</v>
      </c>
      <c r="O262" s="62">
        <f>'Heros Special X'!O262</f>
        <v>0</v>
      </c>
      <c r="P262" s="62">
        <f>'Heros Special X'!P262</f>
        <v>0</v>
      </c>
      <c r="Q262" s="62">
        <f>'Heros Special X'!Q262</f>
        <v>0</v>
      </c>
      <c r="R262" s="81">
        <f>'Heros Special X'!Q262</f>
        <v>0</v>
      </c>
      <c r="S262" s="81">
        <f>'Heros Special X'!T262</f>
        <v>0</v>
      </c>
      <c r="T262" s="81">
        <f>'Heros Special X'!U262</f>
        <v>0</v>
      </c>
      <c r="U262" s="81">
        <f>'Heros Special X'!V262</f>
        <v>0</v>
      </c>
      <c r="V262" s="81">
        <f>'Heros Special X'!W262</f>
        <v>0</v>
      </c>
    </row>
    <row r="263" spans="1:22" x14ac:dyDescent="0.15">
      <c r="A263" s="26" t="b">
        <f>AND(IF((B263=Calculator!$B$45),1,0),IF((E263=Calculator!$D$45),1,0), IF((C263=Calculator!$G$45),1,0))</f>
        <v>0</v>
      </c>
      <c r="B263" s="62">
        <f>'Heros Special X'!B263</f>
        <v>0</v>
      </c>
      <c r="C263" s="62">
        <f>'Heros Special X'!C263</f>
        <v>0</v>
      </c>
      <c r="D263" s="62">
        <f>'Heros Special X'!D263</f>
        <v>0</v>
      </c>
      <c r="E263" s="62">
        <f>'Heros Special X'!E263</f>
        <v>0</v>
      </c>
      <c r="F263" s="62" t="str">
        <f>'Heros Special X'!F263</f>
        <v>Cooldown</v>
      </c>
      <c r="G263" s="62" t="str">
        <f>'Heros Special X'!G263</f>
        <v>Energy Cost</v>
      </c>
      <c r="H263" s="62">
        <f>'Heros Special X'!H263</f>
        <v>0</v>
      </c>
      <c r="I263" s="62">
        <f>'Heros Special X'!I263</f>
        <v>0</v>
      </c>
      <c r="J263" s="62">
        <f>'Heros Special X'!J263</f>
        <v>0</v>
      </c>
      <c r="K263" s="62">
        <f>'Heros Special X'!K263</f>
        <v>0</v>
      </c>
      <c r="L263" s="62">
        <f>'Heros Special X'!L263</f>
        <v>0</v>
      </c>
      <c r="M263" s="62">
        <f>'Heros Special X'!M263</f>
        <v>0</v>
      </c>
      <c r="N263" s="62">
        <f>'Heros Special X'!N263</f>
        <v>0</v>
      </c>
      <c r="O263" s="62">
        <f>'Heros Special X'!O263</f>
        <v>0</v>
      </c>
      <c r="P263" s="62">
        <f>'Heros Special X'!P263</f>
        <v>0</v>
      </c>
      <c r="Q263" s="62">
        <f>'Heros Special X'!Q263</f>
        <v>0</v>
      </c>
      <c r="R263" s="81">
        <f>'Heros Special X'!Q263</f>
        <v>0</v>
      </c>
      <c r="S263" s="81">
        <f>'Heros Special X'!T263</f>
        <v>0</v>
      </c>
      <c r="T263" s="81">
        <f>'Heros Special X'!U263</f>
        <v>0</v>
      </c>
      <c r="U263" s="81">
        <f>'Heros Special X'!V263</f>
        <v>0</v>
      </c>
      <c r="V263" s="81">
        <f>'Heros Special X'!W263</f>
        <v>0</v>
      </c>
    </row>
    <row r="264" spans="1:22" x14ac:dyDescent="0.15">
      <c r="A264" s="26" t="b">
        <f>AND(IF((B264=Calculator!$B$45),1,0),IF((E264=Calculator!$D$45),1,0), IF((C264=Calculator!$G$45),1,0))</f>
        <v>0</v>
      </c>
      <c r="B264" s="62" t="str">
        <f>'Heros Special X'!B264</f>
        <v>Skye</v>
      </c>
      <c r="C264" s="62" t="str">
        <f>'Heros Special X'!C264</f>
        <v>B</v>
      </c>
      <c r="D264" s="62">
        <f>'Heros Special X'!D264</f>
        <v>0</v>
      </c>
      <c r="E264" s="62">
        <f>'Heros Special X'!E264</f>
        <v>1</v>
      </c>
      <c r="F264" s="62">
        <f>'Heros Special X'!F264</f>
        <v>0</v>
      </c>
      <c r="G264" s="62">
        <f>'Heros Special X'!G264</f>
        <v>0</v>
      </c>
      <c r="H264" s="62">
        <f>'Heros Special X'!H264</f>
        <v>0</v>
      </c>
      <c r="I264" s="62">
        <f>'Heros Special X'!I264</f>
        <v>0</v>
      </c>
      <c r="J264" s="62">
        <f>'Heros Special X'!J264</f>
        <v>0</v>
      </c>
      <c r="K264" s="62">
        <f>'Heros Special X'!K264</f>
        <v>0</v>
      </c>
      <c r="L264" s="62">
        <f>'Heros Special X'!L264</f>
        <v>0</v>
      </c>
      <c r="M264" s="62">
        <f>'Heros Special X'!M264</f>
        <v>0</v>
      </c>
      <c r="N264" s="62">
        <f>'Heros Special X'!N264</f>
        <v>0</v>
      </c>
      <c r="O264" s="62">
        <f>'Heros Special X'!O264</f>
        <v>0</v>
      </c>
      <c r="P264" s="62">
        <f>'Heros Special X'!P264</f>
        <v>0</v>
      </c>
      <c r="Q264" s="62">
        <f>'Heros Special X'!Q264</f>
        <v>0</v>
      </c>
      <c r="R264" s="81">
        <f>'Heros Special X'!Q264</f>
        <v>0</v>
      </c>
      <c r="S264" s="81">
        <f>'Heros Special X'!T264</f>
        <v>0</v>
      </c>
      <c r="T264" s="81">
        <f>'Heros Special X'!U264</f>
        <v>0</v>
      </c>
      <c r="U264" s="81">
        <f>'Heros Special X'!V264</f>
        <v>0</v>
      </c>
      <c r="V264" s="81">
        <f>'Heros Special X'!W264</f>
        <v>0</v>
      </c>
    </row>
    <row r="265" spans="1:22" x14ac:dyDescent="0.15">
      <c r="A265" s="26" t="b">
        <f>AND(IF((B265=Calculator!$B$45),1,0),IF((E265=Calculator!$D$45),1,0), IF((C265=Calculator!$G$45),1,0))</f>
        <v>0</v>
      </c>
      <c r="B265" s="62" t="str">
        <f>'Heros Special X'!B265</f>
        <v>Skye</v>
      </c>
      <c r="C265" s="62" t="str">
        <f>'Heros Special X'!C265</f>
        <v>B</v>
      </c>
      <c r="D265" s="62">
        <f>'Heros Special X'!D265</f>
        <v>0</v>
      </c>
      <c r="E265" s="62">
        <f>'Heros Special X'!E265</f>
        <v>2</v>
      </c>
      <c r="F265" s="62">
        <f>'Heros Special X'!F265</f>
        <v>0</v>
      </c>
      <c r="G265" s="62">
        <f>'Heros Special X'!G265</f>
        <v>0</v>
      </c>
      <c r="H265" s="62">
        <f>'Heros Special X'!H265</f>
        <v>0</v>
      </c>
      <c r="I265" s="62">
        <f>'Heros Special X'!I265</f>
        <v>0</v>
      </c>
      <c r="J265" s="62">
        <f>'Heros Special X'!J265</f>
        <v>0</v>
      </c>
      <c r="K265" s="62">
        <f>'Heros Special X'!K265</f>
        <v>0</v>
      </c>
      <c r="L265" s="62">
        <f>'Heros Special X'!L265</f>
        <v>0</v>
      </c>
      <c r="M265" s="62">
        <f>'Heros Special X'!M265</f>
        <v>0</v>
      </c>
      <c r="N265" s="62">
        <f>'Heros Special X'!N265</f>
        <v>0</v>
      </c>
      <c r="O265" s="62">
        <f>'Heros Special X'!O265</f>
        <v>0</v>
      </c>
      <c r="P265" s="62">
        <f>'Heros Special X'!P265</f>
        <v>0</v>
      </c>
      <c r="Q265" s="62">
        <f>'Heros Special X'!Q265</f>
        <v>0</v>
      </c>
      <c r="R265" s="81">
        <f>'Heros Special X'!Q265</f>
        <v>0</v>
      </c>
      <c r="S265" s="81">
        <f>'Heros Special X'!T265</f>
        <v>0</v>
      </c>
      <c r="T265" s="81">
        <f>'Heros Special X'!U265</f>
        <v>0</v>
      </c>
      <c r="U265" s="81">
        <f>'Heros Special X'!V265</f>
        <v>0</v>
      </c>
      <c r="V265" s="81">
        <f>'Heros Special X'!W265</f>
        <v>0</v>
      </c>
    </row>
    <row r="266" spans="1:22" x14ac:dyDescent="0.15">
      <c r="A266" s="26" t="b">
        <f>AND(IF((B266=Calculator!$B$45),1,0),IF((E266=Calculator!$D$45),1,0), IF((C266=Calculator!$G$45),1,0))</f>
        <v>0</v>
      </c>
      <c r="B266" s="62" t="str">
        <f>'Heros Special X'!B266</f>
        <v>Skye</v>
      </c>
      <c r="C266" s="62" t="str">
        <f>'Heros Special X'!C266</f>
        <v>B</v>
      </c>
      <c r="D266" s="62">
        <f>'Heros Special X'!D266</f>
        <v>0</v>
      </c>
      <c r="E266" s="62">
        <f>'Heros Special X'!E266</f>
        <v>3</v>
      </c>
      <c r="F266" s="62">
        <f>'Heros Special X'!F266</f>
        <v>0</v>
      </c>
      <c r="G266" s="62">
        <f>'Heros Special X'!G266</f>
        <v>0</v>
      </c>
      <c r="H266" s="62">
        <f>'Heros Special X'!H266</f>
        <v>0</v>
      </c>
      <c r="I266" s="62">
        <f>'Heros Special X'!I266</f>
        <v>0</v>
      </c>
      <c r="J266" s="62">
        <f>'Heros Special X'!J266</f>
        <v>0</v>
      </c>
      <c r="K266" s="62">
        <f>'Heros Special X'!K266</f>
        <v>0</v>
      </c>
      <c r="L266" s="62">
        <f>'Heros Special X'!L266</f>
        <v>0</v>
      </c>
      <c r="M266" s="62">
        <f>'Heros Special X'!M266</f>
        <v>0</v>
      </c>
      <c r="N266" s="62">
        <f>'Heros Special X'!N266</f>
        <v>0</v>
      </c>
      <c r="O266" s="62">
        <f>'Heros Special X'!O266</f>
        <v>0</v>
      </c>
      <c r="P266" s="62">
        <f>'Heros Special X'!P266</f>
        <v>0</v>
      </c>
      <c r="Q266" s="62">
        <f>'Heros Special X'!Q266</f>
        <v>0</v>
      </c>
      <c r="R266" s="81">
        <f>'Heros Special X'!Q266</f>
        <v>0</v>
      </c>
      <c r="S266" s="81">
        <f>'Heros Special X'!T266</f>
        <v>0</v>
      </c>
      <c r="T266" s="81">
        <f>'Heros Special X'!U266</f>
        <v>0</v>
      </c>
      <c r="U266" s="81">
        <f>'Heros Special X'!V266</f>
        <v>0</v>
      </c>
      <c r="V266" s="81">
        <f>'Heros Special X'!W266</f>
        <v>0</v>
      </c>
    </row>
    <row r="267" spans="1:22" x14ac:dyDescent="0.15">
      <c r="A267" s="26" t="b">
        <f>AND(IF((B267=Calculator!$B$45),1,0),IF((E267=Calculator!$D$45),1,0), IF((C267=Calculator!$G$45),1,0))</f>
        <v>0</v>
      </c>
      <c r="B267" s="62" t="str">
        <f>'Heros Special X'!B267</f>
        <v>Skye</v>
      </c>
      <c r="C267" s="62" t="str">
        <f>'Heros Special X'!C267</f>
        <v>B</v>
      </c>
      <c r="D267" s="62">
        <f>'Heros Special X'!D267</f>
        <v>0</v>
      </c>
      <c r="E267" s="62">
        <f>'Heros Special X'!E267</f>
        <v>4</v>
      </c>
      <c r="F267" s="62">
        <f>'Heros Special X'!F267</f>
        <v>0</v>
      </c>
      <c r="G267" s="62">
        <f>'Heros Special X'!G267</f>
        <v>0</v>
      </c>
      <c r="H267" s="62">
        <f>'Heros Special X'!H267</f>
        <v>0</v>
      </c>
      <c r="I267" s="62">
        <f>'Heros Special X'!I267</f>
        <v>0</v>
      </c>
      <c r="J267" s="62">
        <f>'Heros Special X'!J267</f>
        <v>0</v>
      </c>
      <c r="K267" s="62">
        <f>'Heros Special X'!K267</f>
        <v>0</v>
      </c>
      <c r="L267" s="62">
        <f>'Heros Special X'!L267</f>
        <v>0</v>
      </c>
      <c r="M267" s="62">
        <f>'Heros Special X'!M267</f>
        <v>0</v>
      </c>
      <c r="N267" s="62">
        <f>'Heros Special X'!N267</f>
        <v>0</v>
      </c>
      <c r="O267" s="62">
        <f>'Heros Special X'!O267</f>
        <v>0</v>
      </c>
      <c r="P267" s="62">
        <f>'Heros Special X'!P267</f>
        <v>0</v>
      </c>
      <c r="Q267" s="62">
        <f>'Heros Special X'!Q267</f>
        <v>0</v>
      </c>
      <c r="R267" s="81">
        <f>'Heros Special X'!Q267</f>
        <v>0</v>
      </c>
      <c r="S267" s="81">
        <f>'Heros Special X'!T267</f>
        <v>0</v>
      </c>
      <c r="T267" s="81">
        <f>'Heros Special X'!U267</f>
        <v>0</v>
      </c>
      <c r="U267" s="81">
        <f>'Heros Special X'!V267</f>
        <v>0</v>
      </c>
      <c r="V267" s="81">
        <f>'Heros Special X'!W267</f>
        <v>0</v>
      </c>
    </row>
    <row r="268" spans="1:22" x14ac:dyDescent="0.15">
      <c r="A268" s="26" t="b">
        <f>AND(IF((B268=Calculator!$B$45),1,0),IF((E268=Calculator!$D$45),1,0), IF((C268=Calculator!$G$45),1,0))</f>
        <v>0</v>
      </c>
      <c r="B268" s="62" t="str">
        <f>'Heros Special X'!B268</f>
        <v>Skye</v>
      </c>
      <c r="C268" s="62" t="str">
        <f>'Heros Special X'!C268</f>
        <v>B</v>
      </c>
      <c r="D268" s="62">
        <f>'Heros Special X'!D268</f>
        <v>0</v>
      </c>
      <c r="E268" s="62">
        <f>'Heros Special X'!E268</f>
        <v>5</v>
      </c>
      <c r="F268" s="62">
        <f>'Heros Special X'!F268</f>
        <v>0</v>
      </c>
      <c r="G268" s="62">
        <f>'Heros Special X'!G268</f>
        <v>0</v>
      </c>
      <c r="H268" s="62">
        <f>'Heros Special X'!H268</f>
        <v>0</v>
      </c>
      <c r="I268" s="62">
        <f>'Heros Special X'!I268</f>
        <v>0</v>
      </c>
      <c r="J268" s="62">
        <f>'Heros Special X'!J268</f>
        <v>0</v>
      </c>
      <c r="K268" s="62">
        <f>'Heros Special X'!K268</f>
        <v>0</v>
      </c>
      <c r="L268" s="62">
        <f>'Heros Special X'!L268</f>
        <v>0</v>
      </c>
      <c r="M268" s="62">
        <f>'Heros Special X'!M268</f>
        <v>0</v>
      </c>
      <c r="N268" s="62">
        <f>'Heros Special X'!N268</f>
        <v>0</v>
      </c>
      <c r="O268" s="62">
        <f>'Heros Special X'!O268</f>
        <v>0</v>
      </c>
      <c r="P268" s="62">
        <f>'Heros Special X'!P268</f>
        <v>0</v>
      </c>
      <c r="Q268" s="62">
        <f>'Heros Special X'!Q268</f>
        <v>0</v>
      </c>
      <c r="R268" s="81">
        <f>'Heros Special X'!Q268</f>
        <v>0</v>
      </c>
      <c r="S268" s="81">
        <f>'Heros Special X'!T268</f>
        <v>0</v>
      </c>
      <c r="T268" s="81">
        <f>'Heros Special X'!U268</f>
        <v>0</v>
      </c>
      <c r="U268" s="81">
        <f>'Heros Special X'!V268</f>
        <v>0</v>
      </c>
      <c r="V268" s="81">
        <f>'Heros Special X'!W268</f>
        <v>0</v>
      </c>
    </row>
    <row r="269" spans="1:22" x14ac:dyDescent="0.15">
      <c r="A269" s="26" t="b">
        <f>AND(IF((B269=Calculator!$B$45),1,0),IF((E269=Calculator!$D$45),1,0), IF((C269=Calculator!$G$45),1,0))</f>
        <v>0</v>
      </c>
      <c r="B269" s="62">
        <f>'Heros Special X'!B269</f>
        <v>0</v>
      </c>
      <c r="C269" s="62">
        <f>'Heros Special X'!C269</f>
        <v>0</v>
      </c>
      <c r="D269" s="62">
        <f>'Heros Special X'!D269</f>
        <v>0</v>
      </c>
      <c r="E269" s="62">
        <f>'Heros Special X'!E269</f>
        <v>0</v>
      </c>
      <c r="F269" s="62" t="str">
        <f>'Heros Special X'!F269</f>
        <v>Cooldown</v>
      </c>
      <c r="G269" s="62" t="str">
        <f>'Heros Special X'!G269</f>
        <v>Energy Cost</v>
      </c>
      <c r="H269" s="62">
        <f>'Heros Special X'!H269</f>
        <v>0</v>
      </c>
      <c r="I269" s="62">
        <f>'Heros Special X'!I269</f>
        <v>0</v>
      </c>
      <c r="J269" s="62">
        <f>'Heros Special X'!J269</f>
        <v>0</v>
      </c>
      <c r="K269" s="62">
        <f>'Heros Special X'!K269</f>
        <v>0</v>
      </c>
      <c r="L269" s="62">
        <f>'Heros Special X'!L269</f>
        <v>0</v>
      </c>
      <c r="M269" s="62">
        <f>'Heros Special X'!M269</f>
        <v>0</v>
      </c>
      <c r="N269" s="62">
        <f>'Heros Special X'!N269</f>
        <v>0</v>
      </c>
      <c r="O269" s="62">
        <f>'Heros Special X'!O269</f>
        <v>0</v>
      </c>
      <c r="P269" s="62">
        <f>'Heros Special X'!P269</f>
        <v>0</v>
      </c>
      <c r="Q269" s="62">
        <f>'Heros Special X'!Q269</f>
        <v>0</v>
      </c>
      <c r="R269" s="81">
        <f>'Heros Special X'!Q269</f>
        <v>0</v>
      </c>
      <c r="S269" s="81">
        <f>'Heros Special X'!T269</f>
        <v>0</v>
      </c>
      <c r="T269" s="81">
        <f>'Heros Special X'!U269</f>
        <v>0</v>
      </c>
      <c r="U269" s="81">
        <f>'Heros Special X'!V269</f>
        <v>0</v>
      </c>
      <c r="V269" s="81">
        <f>'Heros Special X'!W269</f>
        <v>0</v>
      </c>
    </row>
    <row r="270" spans="1:22" x14ac:dyDescent="0.15">
      <c r="A270" s="26" t="b">
        <f>AND(IF((B270=Calculator!$B$45),1,0),IF((E270=Calculator!$D$45),1,0), IF((C270=Calculator!$G$45),1,0))</f>
        <v>0</v>
      </c>
      <c r="B270" s="62" t="str">
        <f>'Heros Special X'!B270</f>
        <v>Skye</v>
      </c>
      <c r="C270" s="62" t="str">
        <f>'Heros Special X'!C270</f>
        <v>C</v>
      </c>
      <c r="D270" s="62">
        <f>'Heros Special X'!D270</f>
        <v>0</v>
      </c>
      <c r="E270" s="62">
        <f>'Heros Special X'!E270</f>
        <v>1</v>
      </c>
      <c r="F270" s="62">
        <f>'Heros Special X'!F270</f>
        <v>0</v>
      </c>
      <c r="G270" s="62">
        <f>'Heros Special X'!G270</f>
        <v>0</v>
      </c>
      <c r="H270" s="62">
        <f>'Heros Special X'!H270</f>
        <v>0</v>
      </c>
      <c r="I270" s="62">
        <f>'Heros Special X'!I270</f>
        <v>0</v>
      </c>
      <c r="J270" s="62">
        <f>'Heros Special X'!J270</f>
        <v>0</v>
      </c>
      <c r="K270" s="62">
        <f>'Heros Special X'!K270</f>
        <v>0</v>
      </c>
      <c r="L270" s="62">
        <f>'Heros Special X'!L270</f>
        <v>0</v>
      </c>
      <c r="M270" s="62">
        <f>'Heros Special X'!M270</f>
        <v>0</v>
      </c>
      <c r="N270" s="62">
        <f>'Heros Special X'!N270</f>
        <v>0</v>
      </c>
      <c r="O270" s="62">
        <f>'Heros Special X'!O270</f>
        <v>0</v>
      </c>
      <c r="P270" s="62">
        <f>'Heros Special X'!P270</f>
        <v>0</v>
      </c>
      <c r="Q270" s="62">
        <f>'Heros Special X'!Q270</f>
        <v>0</v>
      </c>
      <c r="R270" s="81">
        <f>'Heros Special X'!Q270</f>
        <v>0</v>
      </c>
      <c r="S270" s="81">
        <f>'Heros Special X'!T270</f>
        <v>0</v>
      </c>
      <c r="T270" s="81">
        <f>'Heros Special X'!U270</f>
        <v>0</v>
      </c>
      <c r="U270" s="81">
        <f>'Heros Special X'!V270</f>
        <v>0</v>
      </c>
      <c r="V270" s="81">
        <f>'Heros Special X'!W270</f>
        <v>0</v>
      </c>
    </row>
    <row r="271" spans="1:22" x14ac:dyDescent="0.15">
      <c r="A271" s="26" t="b">
        <f>AND(IF((B271=Calculator!$B$45),1,0),IF((E271=Calculator!$D$45),1,0), IF((C271=Calculator!$G$45),1,0))</f>
        <v>0</v>
      </c>
      <c r="B271" s="62" t="str">
        <f>'Heros Special X'!B271</f>
        <v>Skye</v>
      </c>
      <c r="C271" s="62" t="str">
        <f>'Heros Special X'!C271</f>
        <v>C</v>
      </c>
      <c r="D271" s="62">
        <f>'Heros Special X'!D271</f>
        <v>0</v>
      </c>
      <c r="E271" s="62">
        <f>'Heros Special X'!E271</f>
        <v>2</v>
      </c>
      <c r="F271" s="62">
        <f>'Heros Special X'!F271</f>
        <v>0</v>
      </c>
      <c r="G271" s="62">
        <f>'Heros Special X'!G271</f>
        <v>0</v>
      </c>
      <c r="H271" s="62">
        <f>'Heros Special X'!H271</f>
        <v>0</v>
      </c>
      <c r="I271" s="62">
        <f>'Heros Special X'!I271</f>
        <v>0</v>
      </c>
      <c r="J271" s="62">
        <f>'Heros Special X'!J271</f>
        <v>0</v>
      </c>
      <c r="K271" s="62">
        <f>'Heros Special X'!K271</f>
        <v>0</v>
      </c>
      <c r="L271" s="62">
        <f>'Heros Special X'!L271</f>
        <v>0</v>
      </c>
      <c r="M271" s="62">
        <f>'Heros Special X'!M271</f>
        <v>0</v>
      </c>
      <c r="N271" s="62">
        <f>'Heros Special X'!N271</f>
        <v>0</v>
      </c>
      <c r="O271" s="62">
        <f>'Heros Special X'!O271</f>
        <v>0</v>
      </c>
      <c r="P271" s="62">
        <f>'Heros Special X'!P271</f>
        <v>0</v>
      </c>
      <c r="Q271" s="62">
        <f>'Heros Special X'!Q271</f>
        <v>0</v>
      </c>
      <c r="R271" s="81">
        <f>'Heros Special X'!Q271</f>
        <v>0</v>
      </c>
      <c r="S271" s="81">
        <f>'Heros Special X'!T271</f>
        <v>0</v>
      </c>
      <c r="T271" s="81">
        <f>'Heros Special X'!U271</f>
        <v>0</v>
      </c>
      <c r="U271" s="81">
        <f>'Heros Special X'!V271</f>
        <v>0</v>
      </c>
      <c r="V271" s="81">
        <f>'Heros Special X'!W271</f>
        <v>0</v>
      </c>
    </row>
    <row r="272" spans="1:22" x14ac:dyDescent="0.15">
      <c r="A272" s="26" t="b">
        <f>AND(IF((B272=Calculator!$B$45),1,0),IF((E272=Calculator!$D$45),1,0), IF((C272=Calculator!$G$45),1,0))</f>
        <v>1</v>
      </c>
      <c r="B272" s="62" t="str">
        <f>'Heros Special X'!B272</f>
        <v>Skye</v>
      </c>
      <c r="C272" s="62" t="str">
        <f>'Heros Special X'!C272</f>
        <v>C</v>
      </c>
      <c r="D272" s="62">
        <f>'Heros Special X'!D272</f>
        <v>0</v>
      </c>
      <c r="E272" s="62">
        <f>'Heros Special X'!E272</f>
        <v>3</v>
      </c>
      <c r="F272" s="62">
        <f>'Heros Special X'!F272</f>
        <v>0</v>
      </c>
      <c r="G272" s="62">
        <f>'Heros Special X'!G272</f>
        <v>0</v>
      </c>
      <c r="H272" s="62">
        <f>'Heros Special X'!H272</f>
        <v>0</v>
      </c>
      <c r="I272" s="62">
        <f>'Heros Special X'!I272</f>
        <v>0</v>
      </c>
      <c r="J272" s="62">
        <f>'Heros Special X'!J272</f>
        <v>0</v>
      </c>
      <c r="K272" s="62">
        <f>'Heros Special X'!K272</f>
        <v>0</v>
      </c>
      <c r="L272" s="62">
        <f>'Heros Special X'!L272</f>
        <v>0</v>
      </c>
      <c r="M272" s="62">
        <f>'Heros Special X'!M272</f>
        <v>0</v>
      </c>
      <c r="N272" s="62">
        <f>'Heros Special X'!N272</f>
        <v>0</v>
      </c>
      <c r="O272" s="62">
        <f>'Heros Special X'!O272</f>
        <v>0</v>
      </c>
      <c r="P272" s="62">
        <f>'Heros Special X'!P272</f>
        <v>0</v>
      </c>
      <c r="Q272" s="62">
        <f>'Heros Special X'!Q272</f>
        <v>0</v>
      </c>
      <c r="R272" s="81">
        <f>'Heros Special X'!Q272</f>
        <v>0</v>
      </c>
      <c r="S272" s="81">
        <f>'Heros Special X'!T272</f>
        <v>0</v>
      </c>
      <c r="T272" s="81">
        <f>'Heros Special X'!U272</f>
        <v>0</v>
      </c>
      <c r="U272" s="81">
        <f>'Heros Special X'!V272</f>
        <v>0</v>
      </c>
      <c r="V272" s="81">
        <f>'Heros Special X'!W272</f>
        <v>0</v>
      </c>
    </row>
    <row r="273" spans="1:22" x14ac:dyDescent="0.15">
      <c r="A273" s="26" t="b">
        <f>AND(IF((B273=Calculator!$B$45),1,0),IF((E273=Calculator!$D$45),1,0), IF((C273=Calculator!$G$45),1,0))</f>
        <v>0</v>
      </c>
      <c r="B273" s="62">
        <f>'Heros Special X'!B273</f>
        <v>0</v>
      </c>
      <c r="C273" s="62">
        <f>'Heros Special X'!C273</f>
        <v>0</v>
      </c>
      <c r="D273" s="62">
        <f>'Heros Special X'!D273</f>
        <v>0</v>
      </c>
      <c r="E273" s="62">
        <f>'Heros Special X'!E273</f>
        <v>0</v>
      </c>
      <c r="F273" s="62">
        <f>'Heros Special X'!F273</f>
        <v>0</v>
      </c>
      <c r="G273" s="62">
        <f>'Heros Special X'!G273</f>
        <v>0</v>
      </c>
      <c r="H273" s="62">
        <f>'Heros Special X'!H273</f>
        <v>0</v>
      </c>
      <c r="I273" s="62">
        <f>'Heros Special X'!I273</f>
        <v>0</v>
      </c>
      <c r="J273" s="62">
        <f>'Heros Special X'!J273</f>
        <v>0</v>
      </c>
      <c r="K273" s="62">
        <f>'Heros Special X'!K273</f>
        <v>0</v>
      </c>
      <c r="L273" s="62">
        <f>'Heros Special X'!L273</f>
        <v>0</v>
      </c>
      <c r="M273" s="62">
        <f>'Heros Special X'!M273</f>
        <v>0</v>
      </c>
      <c r="N273" s="62">
        <f>'Heros Special X'!N273</f>
        <v>0</v>
      </c>
      <c r="O273" s="62">
        <f>'Heros Special X'!O273</f>
        <v>0</v>
      </c>
      <c r="P273" s="62">
        <f>'Heros Special X'!P273</f>
        <v>0</v>
      </c>
      <c r="Q273" s="62">
        <f>'Heros Special X'!Q273</f>
        <v>0</v>
      </c>
      <c r="R273" s="81">
        <f>'Heros Special X'!Q273</f>
        <v>0</v>
      </c>
      <c r="S273" s="81">
        <f>'Heros Special X'!T273</f>
        <v>0</v>
      </c>
      <c r="T273" s="81">
        <f>'Heros Special X'!U273</f>
        <v>0</v>
      </c>
      <c r="U273" s="81">
        <f>'Heros Special X'!V273</f>
        <v>0</v>
      </c>
      <c r="V273" s="81">
        <f>'Heros Special X'!W273</f>
        <v>0</v>
      </c>
    </row>
  </sheetData>
  <phoneticPr fontId="22" type="noConversion"/>
  <conditionalFormatting sqref="B1:Q273">
    <cfRule type="cellIs" dxfId="1" priority="18" stopIfTrue="1" operator="equal">
      <formula>0</formula>
    </cfRule>
  </conditionalFormatting>
  <pageMargins left="0.7" right="0.7" top="0.75" bottom="0.75"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Calculator</vt:lpstr>
      <vt:lpstr>Item</vt:lpstr>
      <vt:lpstr>Special Items</vt:lpstr>
      <vt:lpstr>Heros Stats (EDIT)</vt:lpstr>
      <vt:lpstr>Heros Special X</vt:lpstr>
      <vt:lpstr>Heros Stats Yours</vt:lpstr>
      <vt:lpstr>Heros Stats Enemy</vt:lpstr>
      <vt:lpstr>Heros Specials</vt:lpstr>
      <vt:lpstr>Heros SpecialEM</vt:lpstr>
      <vt:lpstr>Creep Stats</vt:lpstr>
      <vt:lpstr>Scout Traps</vt:lpstr>
      <vt:lpstr>HeroricPerk</vt:lpstr>
      <vt:lpstr>Drop Down</vt:lpstr>
      <vt:lpstr>Turrets</vt:lpstr>
      <vt:lpstr>Hero Graph</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2015-02-03T21:41:27Z</dcterms:created>
  <dcterms:modified xsi:type="dcterms:W3CDTF">2015-10-11T00:21:37Z</dcterms:modified>
</cp:coreProperties>
</file>